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480" windowHeight="9810" activeTab="5"/>
  </bookViews>
  <sheets>
    <sheet name="maastolomake_2010" sheetId="1" r:id="rId1"/>
    <sheet name="Sijaintien_tarkistus" sheetId="2" r:id="rId2"/>
    <sheet name="fotopuut_2010" sheetId="3" r:id="rId3"/>
    <sheet name="mittaukset_2002" sheetId="4" r:id="rId4"/>
    <sheet name="mittaukset_2007" sheetId="5" r:id="rId5"/>
    <sheet name="kaikki_mittaukset" sheetId="6" r:id="rId6"/>
  </sheets>
  <definedNames>
    <definedName name="_xlnm.Print_Titles" localSheetId="0">'maastolomake_2010'!$1:$1</definedName>
  </definedNames>
  <calcPr fullCalcOnLoad="1"/>
</workbook>
</file>

<file path=xl/sharedStrings.xml><?xml version="1.0" encoding="utf-8"?>
<sst xmlns="http://schemas.openxmlformats.org/spreadsheetml/2006/main" count="1544" uniqueCount="146">
  <si>
    <t>Num</t>
  </si>
  <si>
    <t>Sp-foto</t>
  </si>
  <si>
    <t>h-foto</t>
  </si>
  <si>
    <t>Jakso</t>
  </si>
  <si>
    <t>P-laji</t>
  </si>
  <si>
    <t>P-luokka</t>
  </si>
  <si>
    <r>
      <t>d</t>
    </r>
    <r>
      <rPr>
        <vertAlign val="subscript"/>
        <sz val="10"/>
        <rFont val="Arial"/>
        <family val="2"/>
      </rPr>
      <t>1.3 (mm)</t>
    </r>
  </si>
  <si>
    <t>Käyttö</t>
  </si>
  <si>
    <t>Ikä, a</t>
  </si>
  <si>
    <t>Id</t>
  </si>
  <si>
    <t>Dist (m)</t>
  </si>
  <si>
    <t>Azim. (ast.)</t>
  </si>
  <si>
    <t>FotopuuL</t>
  </si>
  <si>
    <t>Huom</t>
  </si>
  <si>
    <r>
      <t xml:space="preserve">d6 </t>
    </r>
    <r>
      <rPr>
        <vertAlign val="subscript"/>
        <sz val="10"/>
        <rFont val="Arial"/>
        <family val="2"/>
      </rPr>
      <t>(cm)</t>
    </r>
  </si>
  <si>
    <t>h (m)</t>
  </si>
  <si>
    <r>
      <t>i</t>
    </r>
    <r>
      <rPr>
        <vertAlign val="subscript"/>
        <sz val="10"/>
        <rFont val="Arial"/>
        <family val="2"/>
      </rPr>
      <t>h 5v</t>
    </r>
    <r>
      <rPr>
        <sz val="10"/>
        <rFont val="Arial"/>
        <family val="0"/>
      </rPr>
      <t xml:space="preserve"> (dm)</t>
    </r>
  </si>
  <si>
    <r>
      <t>i</t>
    </r>
    <r>
      <rPr>
        <vertAlign val="subscript"/>
        <sz val="10"/>
        <rFont val="Arial"/>
        <family val="2"/>
      </rPr>
      <t>d 5v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(mm)</t>
    </r>
  </si>
  <si>
    <r>
      <t>Kuori</t>
    </r>
    <r>
      <rPr>
        <sz val="8"/>
        <rFont val="Arial"/>
        <family val="2"/>
      </rPr>
      <t xml:space="preserve"> 2xB (mm)</t>
    </r>
  </si>
  <si>
    <t>hc (m)</t>
  </si>
  <si>
    <t>Plot</t>
  </si>
  <si>
    <t>7A</t>
  </si>
  <si>
    <t>Vanha Id</t>
  </si>
  <si>
    <t>Reunavaikutus. Erittäin leveä latvus. d13 tallmeterilla</t>
  </si>
  <si>
    <t>Reunavaikutus. Erittäin leveä latvus</t>
  </si>
  <si>
    <t>Ei mitattu</t>
  </si>
  <si>
    <t>d13 oksien yläp.</t>
  </si>
  <si>
    <t>lpm oksien yläp.</t>
  </si>
  <si>
    <t>Ei kuulu vanhaan koealaan. d13 tallmeterilla</t>
  </si>
  <si>
    <t xml:space="preserve">Ei mitattu </t>
  </si>
  <si>
    <t>Pihta. Erittäin pieni latvus. Kituva</t>
  </si>
  <si>
    <t>Pihta</t>
  </si>
  <si>
    <t>d13 oksan alap.</t>
  </si>
  <si>
    <t>Ei kuulu vanhaan koealaan</t>
  </si>
  <si>
    <t>Pihta. Kituva</t>
  </si>
  <si>
    <t>Pihta. Harsu</t>
  </si>
  <si>
    <t>Koroja 0-2 m. Korjuuvaurio</t>
  </si>
  <si>
    <t>d13 laajentuman yläp.</t>
  </si>
  <si>
    <t>Kanto. Lpm 391 mm</t>
  </si>
  <si>
    <t>Kanto. Lpm 253 mm</t>
  </si>
  <si>
    <t>Latvus toispuoleinen. Ei oksia länsipuolella. Kaadetut puut varjostaneet</t>
  </si>
  <si>
    <t>d13 tallmeterilla</t>
  </si>
  <si>
    <t>pihta</t>
  </si>
  <si>
    <t>2-haarainen. Haarautuu n. 8 m korkeudelta</t>
  </si>
  <si>
    <t>Kanto. Lpm 367 mm</t>
  </si>
  <si>
    <t>lpm oksan alap.</t>
  </si>
  <si>
    <t>lpm oksan yläp.</t>
  </si>
  <si>
    <t>Douglaskuusi</t>
  </si>
  <si>
    <t>harsu</t>
  </si>
  <si>
    <t>Vaahtera</t>
  </si>
  <si>
    <t>Pihta. Latvus toispuoleinen. Puu nro 127 varjostaa</t>
  </si>
  <si>
    <t>Latvus toispuoleinen. Puu nro 11 varjostaa</t>
  </si>
  <si>
    <t>Latva taipunut 6 m suuntaan 70</t>
  </si>
  <si>
    <t>Latva katkennut</t>
  </si>
  <si>
    <t>d1.3 (mm)</t>
  </si>
  <si>
    <t>X</t>
  </si>
  <si>
    <t>Y</t>
  </si>
  <si>
    <t>A</t>
  </si>
  <si>
    <t>Y_tacheometer</t>
  </si>
  <si>
    <t>Loc_X</t>
  </si>
  <si>
    <t>Loc_Y</t>
  </si>
  <si>
    <t>Loc_Z</t>
  </si>
  <si>
    <t>Z</t>
  </si>
  <si>
    <t>PL_2002</t>
  </si>
  <si>
    <t>LU_2002</t>
  </si>
  <si>
    <t>d13_2002</t>
  </si>
  <si>
    <t>huom_2002</t>
  </si>
  <si>
    <t>h_2002</t>
  </si>
  <si>
    <t>hc_2002</t>
  </si>
  <si>
    <t>CwM_2002</t>
  </si>
  <si>
    <t>CwP_2002</t>
  </si>
  <si>
    <t>Strip_2002</t>
  </si>
  <si>
    <t xml:space="preserve"> </t>
  </si>
  <si>
    <t>haarautuu 6.5 m. mitattu korkein</t>
  </si>
  <si>
    <t>haarautuu 9.8  m</t>
  </si>
  <si>
    <t>d13 uud. mit. ja vaihdettu 14.5 -&gt; 32.5</t>
  </si>
  <si>
    <t>haarautuu 10.7 m</t>
  </si>
  <si>
    <t>haarautuu 9.1 m</t>
  </si>
  <si>
    <t>läpimitta oksan päältä</t>
  </si>
  <si>
    <t>hieman lenko</t>
  </si>
  <si>
    <t>läpimitta voi olla 1-2 cm lisää. ei riitä mittasakset</t>
  </si>
  <si>
    <t>latvaraja mitattu nauhalla</t>
  </si>
  <si>
    <t>sama tyvi</t>
  </si>
  <si>
    <t>läpimitta mitattu oksan alta</t>
  </si>
  <si>
    <t>läpimitta mitattu nauhalla</t>
  </si>
  <si>
    <t>läpimitta oksan päällä</t>
  </si>
  <si>
    <t>alhalla on eläviä oksia 1-6 m</t>
  </si>
  <si>
    <t>haarautuu. laho</t>
  </si>
  <si>
    <t>oksat vain pellon päin</t>
  </si>
  <si>
    <t>haarautuu 6.3 m. korkein mitattu</t>
  </si>
  <si>
    <t>läpimitta oksan päältä mitattu</t>
  </si>
  <si>
    <t>epäsuora runko</t>
  </si>
  <si>
    <t>hieman vinossa</t>
  </si>
  <si>
    <t>hyvin vinossa tyvillä</t>
  </si>
  <si>
    <t>hieman lenossa tyvillä</t>
  </si>
  <si>
    <t>vahan vinossa</t>
  </si>
  <si>
    <t>hyvin vinossa. mitattu korkeus</t>
  </si>
  <si>
    <t>lennossa tyvillä</t>
  </si>
  <si>
    <t>lenossa tyvillä</t>
  </si>
  <si>
    <t>lenko</t>
  </si>
  <si>
    <t>vähän vinossa. mutka latvassa 12.3 m:llä</t>
  </si>
  <si>
    <t>vähän vinossa</t>
  </si>
  <si>
    <t>isot oksat 5 m:llä</t>
  </si>
  <si>
    <t>vinossa</t>
  </si>
  <si>
    <t>oksien suurin osa pellon päin</t>
  </si>
  <si>
    <t>oksat pellon päin</t>
  </si>
  <si>
    <t>Kartoitus takymetrilla ja mittaukset 2002</t>
  </si>
  <si>
    <t>Origo</t>
  </si>
  <si>
    <t>Kierto</t>
  </si>
  <si>
    <t>Deg</t>
  </si>
  <si>
    <t>Rad</t>
  </si>
  <si>
    <t>X_tacheometer</t>
  </si>
  <si>
    <t>X_foto/X_trilateration</t>
  </si>
  <si>
    <t>Y_foto/Y_trilateration</t>
  </si>
  <si>
    <t>X_erotus</t>
  </si>
  <si>
    <t>Y_erotus</t>
  </si>
  <si>
    <t>AVERAGE</t>
  </si>
  <si>
    <t>STDEV</t>
  </si>
  <si>
    <t>MIN</t>
  </si>
  <si>
    <t>MAX</t>
  </si>
  <si>
    <t>Tarkkuus (tacheom-foto/trilater)</t>
  </si>
  <si>
    <t>LocY</t>
  </si>
  <si>
    <t>kuusi</t>
  </si>
  <si>
    <t>koivu</t>
  </si>
  <si>
    <t>leppä</t>
  </si>
  <si>
    <t>douglaskuusi</t>
  </si>
  <si>
    <t>vaahtera</t>
  </si>
  <si>
    <t>pihlaja</t>
  </si>
  <si>
    <t>haapa</t>
  </si>
  <si>
    <t>Puulaji</t>
  </si>
  <si>
    <t>Puun nro</t>
  </si>
  <si>
    <t>Num_2010</t>
  </si>
  <si>
    <t>Leimattu</t>
  </si>
  <si>
    <t>Lpm1</t>
  </si>
  <si>
    <t>Lpm2</t>
  </si>
  <si>
    <t>Lpm1_2007</t>
  </si>
  <si>
    <t>Lpm2_2007</t>
  </si>
  <si>
    <t>Leimattu_2007</t>
  </si>
  <si>
    <t>FotopuuL_2010</t>
  </si>
  <si>
    <t>Jakso_2010</t>
  </si>
  <si>
    <t>d13_2010</t>
  </si>
  <si>
    <t>huom_2010</t>
  </si>
  <si>
    <t>PL_2007</t>
  </si>
  <si>
    <t>PL_2010</t>
  </si>
  <si>
    <t>LU_2010</t>
  </si>
  <si>
    <t>2-haarainen. Haarautuu n. 2 m korkeudelta. Vino 1 m suuntaan 350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</si>
</sst>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0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textRotation="90" wrapText="1"/>
    </xf>
    <xf numFmtId="0" fontId="0" fillId="0" borderId="12" xfId="0" applyBorder="1" applyAlignment="1">
      <alignment/>
    </xf>
    <xf numFmtId="168" fontId="0" fillId="0" borderId="12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 horizontal="center" textRotation="90" wrapText="1"/>
    </xf>
    <xf numFmtId="0" fontId="0" fillId="0" borderId="0" xfId="0" applyAlignment="1">
      <alignment textRotation="90"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57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3"/>
  <sheetViews>
    <sheetView zoomScalePageLayoutView="0" workbookViewId="0" topLeftCell="A1">
      <selection activeCell="A2" sqref="A2:AF292"/>
    </sheetView>
  </sheetViews>
  <sheetFormatPr defaultColWidth="9.140625" defaultRowHeight="12.75"/>
  <cols>
    <col min="1" max="1" width="5.28125" style="0" customWidth="1"/>
    <col min="2" max="2" width="4.00390625" style="0" customWidth="1"/>
    <col min="3" max="3" width="3.7109375" style="3" customWidth="1"/>
    <col min="4" max="4" width="3.00390625" style="6" customWidth="1"/>
    <col min="5" max="5" width="4.7109375" style="3" customWidth="1"/>
    <col min="6" max="6" width="3.28125" style="3" customWidth="1"/>
    <col min="7" max="7" width="3.00390625" style="3" customWidth="1"/>
    <col min="8" max="8" width="3.7109375" style="3" customWidth="1"/>
    <col min="9" max="9" width="3.57421875" style="3" customWidth="1"/>
    <col min="10" max="10" width="5.28125" style="8" customWidth="1"/>
    <col min="11" max="11" width="2.8515625" style="10" customWidth="1"/>
    <col min="12" max="13" width="4.7109375" style="3" customWidth="1"/>
    <col min="14" max="15" width="4.00390625" style="3" customWidth="1"/>
    <col min="16" max="16" width="3.8515625" style="3" customWidth="1"/>
    <col min="17" max="17" width="4.140625" style="8" customWidth="1"/>
    <col min="18" max="18" width="4.57421875" style="8" customWidth="1"/>
    <col min="19" max="19" width="4.00390625" style="3" customWidth="1"/>
    <col min="20" max="20" width="5.7109375" style="10" customWidth="1"/>
    <col min="21" max="21" width="3.00390625" style="3" customWidth="1"/>
    <col min="22" max="22" width="6.421875" style="3" customWidth="1"/>
    <col min="23" max="23" width="6.57421875" style="3" customWidth="1"/>
    <col min="24" max="24" width="3.140625" style="3" customWidth="1"/>
    <col min="25" max="25" width="7.28125" style="3" customWidth="1"/>
    <col min="26" max="26" width="5.28125" style="3" customWidth="1"/>
    <col min="27" max="27" width="2.7109375" style="3" customWidth="1"/>
    <col min="28" max="28" width="6.140625" style="3" customWidth="1"/>
    <col min="29" max="29" width="5.7109375" style="3" customWidth="1"/>
    <col min="30" max="30" width="2.7109375" style="3" customWidth="1"/>
    <col min="31" max="31" width="6.57421875" style="3" customWidth="1"/>
    <col min="32" max="32" width="14.28125" style="3" customWidth="1"/>
    <col min="34" max="34" width="5.28125" style="0" customWidth="1"/>
  </cols>
  <sheetData>
    <row r="1" spans="1:32" s="1" customFormat="1" ht="67.5" customHeight="1">
      <c r="A1" s="1" t="s">
        <v>22</v>
      </c>
      <c r="B1" s="1" t="s">
        <v>20</v>
      </c>
      <c r="C1" s="18" t="s">
        <v>0</v>
      </c>
      <c r="D1" s="18" t="s">
        <v>1</v>
      </c>
      <c r="E1" s="18" t="s">
        <v>2</v>
      </c>
      <c r="F1" s="2" t="s">
        <v>12</v>
      </c>
      <c r="G1" s="2" t="s">
        <v>3</v>
      </c>
      <c r="H1" s="2" t="s">
        <v>4</v>
      </c>
      <c r="I1" s="2" t="s">
        <v>5</v>
      </c>
      <c r="J1" s="7" t="s">
        <v>6</v>
      </c>
      <c r="K1" s="9" t="s">
        <v>7</v>
      </c>
      <c r="L1" s="2" t="s">
        <v>15</v>
      </c>
      <c r="M1" s="2" t="s">
        <v>19</v>
      </c>
      <c r="N1" s="2" t="s">
        <v>14</v>
      </c>
      <c r="O1" s="2" t="s">
        <v>17</v>
      </c>
      <c r="P1" s="2" t="s">
        <v>18</v>
      </c>
      <c r="Q1" s="2" t="s">
        <v>16</v>
      </c>
      <c r="R1" s="7" t="s">
        <v>8</v>
      </c>
      <c r="S1" s="2" t="s">
        <v>0</v>
      </c>
      <c r="T1" s="9" t="s">
        <v>9</v>
      </c>
      <c r="U1" s="2" t="s">
        <v>10</v>
      </c>
      <c r="V1" s="2" t="s">
        <v>11</v>
      </c>
      <c r="W1" s="2" t="s">
        <v>9</v>
      </c>
      <c r="X1" s="2" t="s">
        <v>10</v>
      </c>
      <c r="Y1" s="2" t="s">
        <v>11</v>
      </c>
      <c r="Z1" s="2" t="s">
        <v>9</v>
      </c>
      <c r="AA1" s="2" t="s">
        <v>10</v>
      </c>
      <c r="AB1" s="2" t="s">
        <v>11</v>
      </c>
      <c r="AC1" s="2" t="s">
        <v>9</v>
      </c>
      <c r="AD1" s="2" t="s">
        <v>10</v>
      </c>
      <c r="AE1" s="2" t="s">
        <v>11</v>
      </c>
      <c r="AF1" s="2" t="s">
        <v>13</v>
      </c>
    </row>
    <row r="2" spans="1:32" ht="12.75">
      <c r="A2">
        <v>147</v>
      </c>
      <c r="B2" s="3" t="s">
        <v>21</v>
      </c>
      <c r="C2" s="12">
        <v>1</v>
      </c>
      <c r="D2" s="3">
        <v>2</v>
      </c>
      <c r="E2" s="4">
        <v>27.19</v>
      </c>
      <c r="F2" s="5">
        <v>1</v>
      </c>
      <c r="G2" s="3">
        <v>1</v>
      </c>
      <c r="H2" s="3">
        <v>2</v>
      </c>
      <c r="I2" s="3">
        <v>11</v>
      </c>
      <c r="J2" s="13">
        <v>615</v>
      </c>
      <c r="S2" s="5">
        <f>C2</f>
        <v>1</v>
      </c>
      <c r="AF2" s="3" t="s">
        <v>23</v>
      </c>
    </row>
    <row r="3" spans="1:19" ht="12.75">
      <c r="A3">
        <v>148</v>
      </c>
      <c r="B3" s="3" t="s">
        <v>21</v>
      </c>
      <c r="C3" s="12">
        <v>2</v>
      </c>
      <c r="D3" s="3">
        <v>2</v>
      </c>
      <c r="E3" s="4">
        <v>26.44</v>
      </c>
      <c r="F3" s="5">
        <v>1</v>
      </c>
      <c r="G3" s="3">
        <v>1</v>
      </c>
      <c r="H3" s="3">
        <v>2</v>
      </c>
      <c r="I3" s="3">
        <v>11</v>
      </c>
      <c r="J3" s="13">
        <v>395</v>
      </c>
      <c r="S3" s="5">
        <f aca="true" t="shared" si="0" ref="S3:S66">C3</f>
        <v>2</v>
      </c>
    </row>
    <row r="4" spans="1:32" ht="12.75">
      <c r="A4">
        <v>154</v>
      </c>
      <c r="B4" s="3" t="s">
        <v>21</v>
      </c>
      <c r="C4" s="12">
        <v>3</v>
      </c>
      <c r="D4" s="3">
        <v>2</v>
      </c>
      <c r="E4" s="4">
        <v>29.94</v>
      </c>
      <c r="F4" s="5">
        <v>1</v>
      </c>
      <c r="G4" s="3">
        <v>1</v>
      </c>
      <c r="H4" s="14">
        <v>2</v>
      </c>
      <c r="I4" s="3">
        <v>11</v>
      </c>
      <c r="J4" s="15">
        <v>452</v>
      </c>
      <c r="S4" s="5">
        <f t="shared" si="0"/>
        <v>3</v>
      </c>
      <c r="AF4" s="3" t="s">
        <v>24</v>
      </c>
    </row>
    <row r="5" spans="1:32" ht="12.75">
      <c r="A5">
        <v>156</v>
      </c>
      <c r="B5" s="3" t="s">
        <v>21</v>
      </c>
      <c r="C5" s="12">
        <v>4</v>
      </c>
      <c r="D5" s="3">
        <v>2</v>
      </c>
      <c r="E5" s="4">
        <v>30.49</v>
      </c>
      <c r="F5" s="5">
        <v>1</v>
      </c>
      <c r="G5" s="3">
        <v>1</v>
      </c>
      <c r="H5" s="14">
        <v>2</v>
      </c>
      <c r="I5" s="3">
        <v>11</v>
      </c>
      <c r="J5" s="15">
        <v>553</v>
      </c>
      <c r="S5" s="5">
        <f t="shared" si="0"/>
        <v>4</v>
      </c>
      <c r="AF5" s="3" t="s">
        <v>23</v>
      </c>
    </row>
    <row r="6" spans="2:32" ht="12.75">
      <c r="B6" s="3" t="s">
        <v>21</v>
      </c>
      <c r="C6" s="12">
        <v>5</v>
      </c>
      <c r="D6" s="3">
        <v>3</v>
      </c>
      <c r="E6" s="4">
        <v>29.02</v>
      </c>
      <c r="F6" s="5">
        <v>0</v>
      </c>
      <c r="H6" s="14"/>
      <c r="J6" s="15"/>
      <c r="S6" s="5">
        <f t="shared" si="0"/>
        <v>5</v>
      </c>
      <c r="AF6" s="3" t="s">
        <v>25</v>
      </c>
    </row>
    <row r="7" spans="1:19" ht="12.75">
      <c r="A7">
        <v>137</v>
      </c>
      <c r="B7" s="3" t="s">
        <v>21</v>
      </c>
      <c r="C7" s="12">
        <v>6</v>
      </c>
      <c r="D7" s="3">
        <v>2</v>
      </c>
      <c r="E7" s="4">
        <v>29.42</v>
      </c>
      <c r="F7" s="5">
        <v>1</v>
      </c>
      <c r="G7" s="3">
        <v>1</v>
      </c>
      <c r="H7" s="3">
        <v>2</v>
      </c>
      <c r="I7" s="3">
        <v>11</v>
      </c>
      <c r="J7" s="13">
        <v>487</v>
      </c>
      <c r="S7" s="5">
        <f t="shared" si="0"/>
        <v>6</v>
      </c>
    </row>
    <row r="8" spans="1:32" ht="12.75">
      <c r="A8">
        <v>140</v>
      </c>
      <c r="B8" s="3" t="s">
        <v>21</v>
      </c>
      <c r="C8" s="12">
        <v>7</v>
      </c>
      <c r="D8" s="3">
        <v>2</v>
      </c>
      <c r="E8" s="4">
        <v>25.22</v>
      </c>
      <c r="F8" s="5">
        <v>1</v>
      </c>
      <c r="G8" s="3">
        <v>1</v>
      </c>
      <c r="H8" s="3">
        <v>2</v>
      </c>
      <c r="I8" s="3">
        <v>11</v>
      </c>
      <c r="J8" s="13">
        <v>382</v>
      </c>
      <c r="S8" s="5">
        <f t="shared" si="0"/>
        <v>7</v>
      </c>
      <c r="AF8" s="3" t="s">
        <v>26</v>
      </c>
    </row>
    <row r="9" spans="1:19" ht="12.75">
      <c r="A9">
        <v>143</v>
      </c>
      <c r="B9" s="3" t="s">
        <v>21</v>
      </c>
      <c r="C9" s="12">
        <v>8</v>
      </c>
      <c r="D9" s="3">
        <v>2</v>
      </c>
      <c r="E9" s="4">
        <v>25.94</v>
      </c>
      <c r="F9" s="5">
        <v>1</v>
      </c>
      <c r="G9" s="3">
        <v>1</v>
      </c>
      <c r="H9" s="3">
        <v>2</v>
      </c>
      <c r="I9" s="3">
        <v>11</v>
      </c>
      <c r="J9" s="13">
        <v>345</v>
      </c>
      <c r="S9" s="5">
        <f t="shared" si="0"/>
        <v>8</v>
      </c>
    </row>
    <row r="10" spans="1:19" ht="12.75">
      <c r="A10">
        <v>145</v>
      </c>
      <c r="B10" s="3" t="s">
        <v>21</v>
      </c>
      <c r="C10" s="12">
        <v>9</v>
      </c>
      <c r="D10" s="3">
        <v>2</v>
      </c>
      <c r="E10" s="4">
        <v>27.09</v>
      </c>
      <c r="F10" s="5">
        <v>1</v>
      </c>
      <c r="G10" s="3">
        <v>1</v>
      </c>
      <c r="H10" s="3">
        <v>2</v>
      </c>
      <c r="I10" s="3">
        <v>11</v>
      </c>
      <c r="J10" s="13">
        <v>353</v>
      </c>
      <c r="S10" s="5">
        <f t="shared" si="0"/>
        <v>9</v>
      </c>
    </row>
    <row r="11" spans="1:19" ht="12.75">
      <c r="A11">
        <v>144</v>
      </c>
      <c r="B11" s="3" t="s">
        <v>21</v>
      </c>
      <c r="C11" s="12">
        <v>10</v>
      </c>
      <c r="D11" s="3">
        <v>2</v>
      </c>
      <c r="E11" s="4">
        <v>26.96</v>
      </c>
      <c r="F11" s="5">
        <v>1</v>
      </c>
      <c r="G11" s="3">
        <v>1</v>
      </c>
      <c r="H11" s="14">
        <v>2</v>
      </c>
      <c r="I11" s="3">
        <v>11</v>
      </c>
      <c r="J11" s="15">
        <v>304</v>
      </c>
      <c r="S11" s="5">
        <f t="shared" si="0"/>
        <v>10</v>
      </c>
    </row>
    <row r="12" spans="1:19" ht="12.75">
      <c r="A12">
        <v>150</v>
      </c>
      <c r="B12" s="3" t="s">
        <v>21</v>
      </c>
      <c r="C12" s="12">
        <v>11</v>
      </c>
      <c r="D12" s="3">
        <v>2</v>
      </c>
      <c r="E12" s="4">
        <v>29.74</v>
      </c>
      <c r="F12" s="5">
        <v>1</v>
      </c>
      <c r="G12" s="3">
        <v>1</v>
      </c>
      <c r="H12" s="14">
        <v>2</v>
      </c>
      <c r="I12" s="3">
        <v>11</v>
      </c>
      <c r="J12" s="15">
        <v>377</v>
      </c>
      <c r="S12" s="5">
        <f t="shared" si="0"/>
        <v>11</v>
      </c>
    </row>
    <row r="13" spans="1:19" ht="12.75">
      <c r="A13">
        <v>152</v>
      </c>
      <c r="B13" s="3" t="s">
        <v>21</v>
      </c>
      <c r="C13" s="12">
        <v>12</v>
      </c>
      <c r="D13" s="3">
        <v>2</v>
      </c>
      <c r="E13" s="4">
        <v>26.49</v>
      </c>
      <c r="F13" s="5">
        <v>1</v>
      </c>
      <c r="G13" s="3">
        <v>1</v>
      </c>
      <c r="H13" s="14">
        <v>2</v>
      </c>
      <c r="I13" s="3">
        <v>11</v>
      </c>
      <c r="J13" s="15">
        <v>311</v>
      </c>
      <c r="S13" s="5">
        <f t="shared" si="0"/>
        <v>12</v>
      </c>
    </row>
    <row r="14" spans="1:19" ht="12.75">
      <c r="A14">
        <v>157</v>
      </c>
      <c r="B14" s="3" t="s">
        <v>21</v>
      </c>
      <c r="C14" s="12">
        <v>13</v>
      </c>
      <c r="D14" s="3">
        <v>2</v>
      </c>
      <c r="E14" s="4">
        <v>27.1</v>
      </c>
      <c r="F14" s="5">
        <v>1</v>
      </c>
      <c r="G14" s="3">
        <v>1</v>
      </c>
      <c r="H14" s="14">
        <v>2</v>
      </c>
      <c r="I14" s="3">
        <v>11</v>
      </c>
      <c r="J14" s="15">
        <v>323</v>
      </c>
      <c r="S14" s="5">
        <f t="shared" si="0"/>
        <v>13</v>
      </c>
    </row>
    <row r="15" spans="1:19" ht="12.75">
      <c r="A15">
        <v>94</v>
      </c>
      <c r="B15" s="3" t="s">
        <v>21</v>
      </c>
      <c r="C15" s="12">
        <v>14</v>
      </c>
      <c r="D15" s="3">
        <v>2</v>
      </c>
      <c r="E15" s="4">
        <v>27.72</v>
      </c>
      <c r="F15" s="5">
        <v>1</v>
      </c>
      <c r="G15" s="3">
        <v>1</v>
      </c>
      <c r="H15" s="3">
        <v>2</v>
      </c>
      <c r="I15" s="3">
        <v>11</v>
      </c>
      <c r="J15" s="13">
        <v>285</v>
      </c>
      <c r="S15" s="5">
        <f t="shared" si="0"/>
        <v>14</v>
      </c>
    </row>
    <row r="16" spans="1:32" ht="12.75">
      <c r="A16">
        <v>158</v>
      </c>
      <c r="B16" s="3" t="s">
        <v>21</v>
      </c>
      <c r="C16" s="12">
        <v>15</v>
      </c>
      <c r="D16" s="3">
        <v>2</v>
      </c>
      <c r="E16" s="4">
        <v>26.98</v>
      </c>
      <c r="F16" s="5">
        <v>1</v>
      </c>
      <c r="G16" s="3">
        <v>1</v>
      </c>
      <c r="H16" s="14">
        <v>2</v>
      </c>
      <c r="I16" s="3">
        <v>11</v>
      </c>
      <c r="J16" s="15">
        <v>347</v>
      </c>
      <c r="S16" s="5">
        <f t="shared" si="0"/>
        <v>15</v>
      </c>
      <c r="AF16" s="3" t="s">
        <v>26</v>
      </c>
    </row>
    <row r="17" spans="1:19" ht="12.75">
      <c r="A17">
        <v>159</v>
      </c>
      <c r="B17" s="3" t="s">
        <v>21</v>
      </c>
      <c r="C17" s="12">
        <v>16</v>
      </c>
      <c r="D17" s="3">
        <v>2</v>
      </c>
      <c r="E17" s="4">
        <v>23.08</v>
      </c>
      <c r="F17" s="5">
        <v>1</v>
      </c>
      <c r="G17" s="3">
        <v>1</v>
      </c>
      <c r="H17" s="14">
        <v>2</v>
      </c>
      <c r="I17" s="3">
        <v>11</v>
      </c>
      <c r="J17" s="15">
        <v>257</v>
      </c>
      <c r="S17" s="5">
        <f t="shared" si="0"/>
        <v>16</v>
      </c>
    </row>
    <row r="18" spans="1:19" ht="12.75">
      <c r="A18">
        <v>160</v>
      </c>
      <c r="B18" s="3" t="s">
        <v>21</v>
      </c>
      <c r="C18" s="12">
        <v>17</v>
      </c>
      <c r="D18" s="3">
        <v>2</v>
      </c>
      <c r="E18" s="4">
        <v>28.38</v>
      </c>
      <c r="F18" s="5">
        <v>1</v>
      </c>
      <c r="G18" s="3">
        <v>1</v>
      </c>
      <c r="H18" s="14">
        <v>2</v>
      </c>
      <c r="I18" s="3">
        <v>11</v>
      </c>
      <c r="J18" s="15">
        <v>370</v>
      </c>
      <c r="S18" s="5">
        <f t="shared" si="0"/>
        <v>17</v>
      </c>
    </row>
    <row r="19" spans="1:19" ht="12.75">
      <c r="A19">
        <v>161</v>
      </c>
      <c r="B19" s="3" t="s">
        <v>21</v>
      </c>
      <c r="C19" s="12">
        <v>18</v>
      </c>
      <c r="D19" s="3">
        <v>2</v>
      </c>
      <c r="E19" s="4">
        <v>24.83</v>
      </c>
      <c r="F19" s="5">
        <v>1</v>
      </c>
      <c r="G19" s="3">
        <v>1</v>
      </c>
      <c r="H19" s="3">
        <v>2</v>
      </c>
      <c r="I19" s="3">
        <v>11</v>
      </c>
      <c r="J19" s="13">
        <v>312</v>
      </c>
      <c r="S19" s="5">
        <f t="shared" si="0"/>
        <v>18</v>
      </c>
    </row>
    <row r="20" spans="1:19" ht="12.75">
      <c r="A20">
        <v>164</v>
      </c>
      <c r="B20" s="3" t="s">
        <v>21</v>
      </c>
      <c r="C20" s="12">
        <v>19</v>
      </c>
      <c r="D20" s="3">
        <v>2</v>
      </c>
      <c r="E20" s="4">
        <v>27</v>
      </c>
      <c r="F20" s="5">
        <v>1</v>
      </c>
      <c r="G20" s="3">
        <v>1</v>
      </c>
      <c r="H20" s="3">
        <v>2</v>
      </c>
      <c r="I20" s="3">
        <v>11</v>
      </c>
      <c r="J20" s="15">
        <v>351</v>
      </c>
      <c r="S20" s="5">
        <f t="shared" si="0"/>
        <v>19</v>
      </c>
    </row>
    <row r="21" spans="1:19" ht="12.75">
      <c r="A21">
        <v>166</v>
      </c>
      <c r="B21" s="3" t="s">
        <v>21</v>
      </c>
      <c r="C21" s="12">
        <v>20</v>
      </c>
      <c r="D21" s="3">
        <v>2</v>
      </c>
      <c r="E21" s="4">
        <v>25.38</v>
      </c>
      <c r="F21" s="5">
        <v>1</v>
      </c>
      <c r="G21" s="3">
        <v>1</v>
      </c>
      <c r="H21" s="3">
        <v>2</v>
      </c>
      <c r="I21" s="3">
        <v>11</v>
      </c>
      <c r="J21" s="13">
        <v>295</v>
      </c>
      <c r="S21" s="5">
        <f t="shared" si="0"/>
        <v>20</v>
      </c>
    </row>
    <row r="22" spans="1:19" ht="12.75">
      <c r="A22">
        <v>165</v>
      </c>
      <c r="B22" s="3" t="s">
        <v>21</v>
      </c>
      <c r="C22" s="12">
        <v>21</v>
      </c>
      <c r="D22" s="3">
        <v>2</v>
      </c>
      <c r="E22" s="4">
        <v>27.95</v>
      </c>
      <c r="F22" s="5">
        <v>1</v>
      </c>
      <c r="G22" s="3">
        <v>1</v>
      </c>
      <c r="H22" s="3">
        <v>2</v>
      </c>
      <c r="I22" s="3">
        <v>11</v>
      </c>
      <c r="J22" s="15">
        <v>418</v>
      </c>
      <c r="S22" s="5">
        <f t="shared" si="0"/>
        <v>21</v>
      </c>
    </row>
    <row r="23" spans="1:19" ht="12.75">
      <c r="A23">
        <v>168</v>
      </c>
      <c r="B23" s="3" t="s">
        <v>21</v>
      </c>
      <c r="C23" s="12">
        <v>22</v>
      </c>
      <c r="D23" s="3">
        <v>2</v>
      </c>
      <c r="E23" s="4">
        <v>24.21</v>
      </c>
      <c r="F23" s="5">
        <v>1</v>
      </c>
      <c r="G23" s="3">
        <v>1</v>
      </c>
      <c r="H23" s="3">
        <v>2</v>
      </c>
      <c r="I23" s="3">
        <v>11</v>
      </c>
      <c r="J23" s="13">
        <v>269</v>
      </c>
      <c r="S23" s="5">
        <f t="shared" si="0"/>
        <v>22</v>
      </c>
    </row>
    <row r="24" spans="1:19" ht="12.75">
      <c r="A24">
        <v>169</v>
      </c>
      <c r="B24" s="3" t="s">
        <v>21</v>
      </c>
      <c r="C24" s="12">
        <v>23</v>
      </c>
      <c r="D24" s="3">
        <v>2</v>
      </c>
      <c r="E24" s="4">
        <v>28.25</v>
      </c>
      <c r="F24" s="5">
        <v>1</v>
      </c>
      <c r="G24" s="3">
        <v>1</v>
      </c>
      <c r="H24" s="14">
        <v>2</v>
      </c>
      <c r="I24" s="3">
        <v>11</v>
      </c>
      <c r="J24" s="15">
        <v>340</v>
      </c>
      <c r="S24" s="5">
        <f t="shared" si="0"/>
        <v>23</v>
      </c>
    </row>
    <row r="25" spans="1:19" ht="12.75">
      <c r="A25">
        <v>328</v>
      </c>
      <c r="B25" s="3" t="s">
        <v>21</v>
      </c>
      <c r="C25" s="12">
        <v>24</v>
      </c>
      <c r="D25" s="3">
        <v>2</v>
      </c>
      <c r="E25" s="4">
        <v>28.93</v>
      </c>
      <c r="F25" s="5">
        <v>1</v>
      </c>
      <c r="G25" s="3">
        <v>1</v>
      </c>
      <c r="H25" s="14">
        <v>2</v>
      </c>
      <c r="I25" s="3">
        <v>11</v>
      </c>
      <c r="J25" s="15">
        <v>407</v>
      </c>
      <c r="S25" s="5">
        <f t="shared" si="0"/>
        <v>24</v>
      </c>
    </row>
    <row r="26" spans="1:32" ht="12.75">
      <c r="A26">
        <v>329</v>
      </c>
      <c r="B26" s="3" t="s">
        <v>21</v>
      </c>
      <c r="C26" s="12">
        <v>25</v>
      </c>
      <c r="D26" s="3">
        <v>2</v>
      </c>
      <c r="E26" s="4">
        <v>27.76</v>
      </c>
      <c r="F26" s="5">
        <v>1</v>
      </c>
      <c r="G26" s="3">
        <v>1</v>
      </c>
      <c r="H26" s="3">
        <v>2</v>
      </c>
      <c r="I26" s="3">
        <v>11</v>
      </c>
      <c r="J26" s="13">
        <v>339</v>
      </c>
      <c r="S26" s="5">
        <f t="shared" si="0"/>
        <v>25</v>
      </c>
      <c r="AF26" s="3" t="s">
        <v>27</v>
      </c>
    </row>
    <row r="27" spans="1:19" ht="12.75">
      <c r="A27">
        <v>263</v>
      </c>
      <c r="B27" s="3" t="s">
        <v>21</v>
      </c>
      <c r="C27" s="12">
        <v>26</v>
      </c>
      <c r="D27" s="3">
        <v>2</v>
      </c>
      <c r="E27" s="4">
        <v>24.77</v>
      </c>
      <c r="F27" s="5">
        <v>1</v>
      </c>
      <c r="G27" s="3">
        <v>1</v>
      </c>
      <c r="H27" s="14">
        <v>2</v>
      </c>
      <c r="I27" s="3">
        <v>11</v>
      </c>
      <c r="J27" s="15">
        <v>287</v>
      </c>
      <c r="S27" s="5">
        <f t="shared" si="0"/>
        <v>26</v>
      </c>
    </row>
    <row r="28" spans="2:32" ht="12.75">
      <c r="B28" s="3" t="s">
        <v>21</v>
      </c>
      <c r="C28" s="12">
        <v>27</v>
      </c>
      <c r="D28" s="3">
        <v>3</v>
      </c>
      <c r="E28" s="4">
        <v>28.55</v>
      </c>
      <c r="F28" s="5">
        <v>1</v>
      </c>
      <c r="G28" s="3">
        <v>1</v>
      </c>
      <c r="H28" s="14">
        <v>5</v>
      </c>
      <c r="I28" s="3">
        <v>11</v>
      </c>
      <c r="J28" s="15">
        <v>577</v>
      </c>
      <c r="S28" s="5">
        <f t="shared" si="0"/>
        <v>27</v>
      </c>
      <c r="AF28" s="3" t="s">
        <v>28</v>
      </c>
    </row>
    <row r="29" spans="2:32" ht="12.75">
      <c r="B29" s="3" t="s">
        <v>21</v>
      </c>
      <c r="C29" s="12">
        <v>28</v>
      </c>
      <c r="D29" s="3">
        <v>3</v>
      </c>
      <c r="E29" s="4">
        <v>19.93</v>
      </c>
      <c r="F29" s="5">
        <v>0</v>
      </c>
      <c r="J29" s="13"/>
      <c r="S29" s="5">
        <f t="shared" si="0"/>
        <v>28</v>
      </c>
      <c r="AF29" s="3" t="s">
        <v>29</v>
      </c>
    </row>
    <row r="30" spans="2:32" ht="12.75">
      <c r="B30" s="3" t="s">
        <v>21</v>
      </c>
      <c r="C30" s="12">
        <v>29</v>
      </c>
      <c r="D30" s="3">
        <v>3</v>
      </c>
      <c r="E30" s="4">
        <v>26.16</v>
      </c>
      <c r="F30" s="5">
        <v>0</v>
      </c>
      <c r="J30" s="13"/>
      <c r="S30" s="5">
        <f t="shared" si="0"/>
        <v>29</v>
      </c>
      <c r="AF30" s="3" t="s">
        <v>25</v>
      </c>
    </row>
    <row r="31" spans="2:32" ht="12.75">
      <c r="B31" s="3" t="s">
        <v>21</v>
      </c>
      <c r="C31" s="12">
        <v>30</v>
      </c>
      <c r="D31" s="3">
        <v>1</v>
      </c>
      <c r="E31" s="4">
        <v>27.68</v>
      </c>
      <c r="F31" s="5">
        <v>0</v>
      </c>
      <c r="J31" s="13"/>
      <c r="S31" s="5">
        <f t="shared" si="0"/>
        <v>30</v>
      </c>
      <c r="AF31" s="3" t="s">
        <v>25</v>
      </c>
    </row>
    <row r="32" spans="2:32" ht="12.75">
      <c r="B32" s="3" t="s">
        <v>21</v>
      </c>
      <c r="C32" s="12">
        <v>31</v>
      </c>
      <c r="D32" s="3">
        <v>3</v>
      </c>
      <c r="E32" s="4">
        <v>29.26</v>
      </c>
      <c r="F32" s="5">
        <v>0</v>
      </c>
      <c r="H32" s="14"/>
      <c r="J32" s="15"/>
      <c r="S32" s="5">
        <f t="shared" si="0"/>
        <v>31</v>
      </c>
      <c r="AF32" s="3" t="s">
        <v>25</v>
      </c>
    </row>
    <row r="33" spans="2:32" ht="12.75">
      <c r="B33" s="3" t="s">
        <v>21</v>
      </c>
      <c r="C33" s="12">
        <v>32</v>
      </c>
      <c r="D33" s="3">
        <v>3</v>
      </c>
      <c r="E33" s="4">
        <v>29.01</v>
      </c>
      <c r="F33" s="5">
        <v>0</v>
      </c>
      <c r="H33" s="14"/>
      <c r="J33" s="15"/>
      <c r="S33" s="5">
        <f t="shared" si="0"/>
        <v>32</v>
      </c>
      <c r="AF33" s="3" t="s">
        <v>25</v>
      </c>
    </row>
    <row r="34" spans="2:32" ht="12.75">
      <c r="B34" s="3" t="s">
        <v>21</v>
      </c>
      <c r="C34" s="12">
        <v>33</v>
      </c>
      <c r="D34" s="3">
        <v>1</v>
      </c>
      <c r="E34" s="4">
        <v>33.37</v>
      </c>
      <c r="F34" s="5">
        <v>0</v>
      </c>
      <c r="H34" s="14"/>
      <c r="J34" s="15"/>
      <c r="S34" s="5">
        <f t="shared" si="0"/>
        <v>33</v>
      </c>
      <c r="AF34" s="3" t="s">
        <v>25</v>
      </c>
    </row>
    <row r="35" spans="2:32" ht="12.75">
      <c r="B35" s="3" t="s">
        <v>21</v>
      </c>
      <c r="C35" s="12">
        <v>34</v>
      </c>
      <c r="D35" s="3">
        <v>1</v>
      </c>
      <c r="E35" s="4">
        <v>29.5</v>
      </c>
      <c r="F35" s="5">
        <v>0</v>
      </c>
      <c r="H35" s="14"/>
      <c r="J35" s="15"/>
      <c r="S35" s="5">
        <f t="shared" si="0"/>
        <v>34</v>
      </c>
      <c r="AF35" s="3" t="s">
        <v>25</v>
      </c>
    </row>
    <row r="36" spans="2:32" ht="12.75">
      <c r="B36" s="3" t="s">
        <v>21</v>
      </c>
      <c r="C36" s="12">
        <v>35</v>
      </c>
      <c r="D36" s="3">
        <v>1</v>
      </c>
      <c r="E36" s="4">
        <v>29.73</v>
      </c>
      <c r="F36" s="5">
        <v>0</v>
      </c>
      <c r="H36" s="14"/>
      <c r="J36" s="15"/>
      <c r="S36" s="5">
        <f t="shared" si="0"/>
        <v>35</v>
      </c>
      <c r="AF36" s="3" t="s">
        <v>25</v>
      </c>
    </row>
    <row r="37" spans="1:19" ht="12.75">
      <c r="A37">
        <v>119</v>
      </c>
      <c r="B37" s="3" t="s">
        <v>21</v>
      </c>
      <c r="C37" s="12">
        <v>36</v>
      </c>
      <c r="D37" s="3">
        <v>3</v>
      </c>
      <c r="E37" s="4">
        <v>20.92</v>
      </c>
      <c r="F37" s="5">
        <v>1</v>
      </c>
      <c r="G37" s="3">
        <v>1</v>
      </c>
      <c r="H37" s="14">
        <v>3</v>
      </c>
      <c r="I37" s="3">
        <v>11</v>
      </c>
      <c r="J37" s="15">
        <v>232</v>
      </c>
      <c r="S37" s="5">
        <f t="shared" si="0"/>
        <v>36</v>
      </c>
    </row>
    <row r="38" spans="1:32" ht="12.75">
      <c r="A38">
        <v>121</v>
      </c>
      <c r="B38" s="3" t="s">
        <v>21</v>
      </c>
      <c r="C38" s="12">
        <v>37</v>
      </c>
      <c r="D38" s="3">
        <v>2</v>
      </c>
      <c r="E38" s="4">
        <v>22.15</v>
      </c>
      <c r="F38" s="5">
        <v>1</v>
      </c>
      <c r="G38" s="3">
        <v>1</v>
      </c>
      <c r="H38" s="14">
        <v>21</v>
      </c>
      <c r="I38" s="3">
        <v>13</v>
      </c>
      <c r="J38" s="15">
        <v>264</v>
      </c>
      <c r="S38" s="5">
        <f t="shared" si="0"/>
        <v>37</v>
      </c>
      <c r="AF38" t="s">
        <v>30</v>
      </c>
    </row>
    <row r="39" spans="1:32" ht="12.75">
      <c r="A39">
        <v>120</v>
      </c>
      <c r="B39" s="3" t="s">
        <v>21</v>
      </c>
      <c r="C39" s="12">
        <v>38</v>
      </c>
      <c r="D39" s="3">
        <v>2</v>
      </c>
      <c r="E39" s="4">
        <v>23.08</v>
      </c>
      <c r="F39" s="5">
        <v>1</v>
      </c>
      <c r="G39" s="3">
        <v>1</v>
      </c>
      <c r="H39" s="14">
        <v>21</v>
      </c>
      <c r="I39" s="3">
        <v>11</v>
      </c>
      <c r="J39" s="15">
        <v>320</v>
      </c>
      <c r="S39" s="5">
        <f t="shared" si="0"/>
        <v>38</v>
      </c>
      <c r="AF39" s="3" t="s">
        <v>31</v>
      </c>
    </row>
    <row r="40" spans="1:19" ht="12.75">
      <c r="A40">
        <v>116</v>
      </c>
      <c r="B40" s="3" t="s">
        <v>21</v>
      </c>
      <c r="C40" s="12">
        <v>39</v>
      </c>
      <c r="D40" s="3">
        <v>2</v>
      </c>
      <c r="E40" s="4">
        <v>23.45</v>
      </c>
      <c r="F40" s="5">
        <v>1</v>
      </c>
      <c r="G40" s="3">
        <v>1</v>
      </c>
      <c r="H40" s="14">
        <v>2</v>
      </c>
      <c r="I40" s="3">
        <v>11</v>
      </c>
      <c r="J40" s="15">
        <v>252</v>
      </c>
      <c r="S40" s="5">
        <f t="shared" si="0"/>
        <v>39</v>
      </c>
    </row>
    <row r="41" spans="1:19" ht="12.75">
      <c r="A41">
        <v>118</v>
      </c>
      <c r="B41" s="3" t="s">
        <v>21</v>
      </c>
      <c r="C41" s="12">
        <v>40</v>
      </c>
      <c r="D41" s="3">
        <v>2</v>
      </c>
      <c r="E41" s="4">
        <v>27.61</v>
      </c>
      <c r="F41" s="5">
        <v>1</v>
      </c>
      <c r="G41" s="3">
        <v>1</v>
      </c>
      <c r="H41" s="14">
        <v>2</v>
      </c>
      <c r="I41" s="3">
        <v>11</v>
      </c>
      <c r="J41" s="15">
        <v>393</v>
      </c>
      <c r="S41" s="5">
        <f t="shared" si="0"/>
        <v>40</v>
      </c>
    </row>
    <row r="42" spans="1:19" ht="12.75">
      <c r="A42">
        <v>108</v>
      </c>
      <c r="B42" s="3" t="s">
        <v>21</v>
      </c>
      <c r="C42" s="12">
        <v>41</v>
      </c>
      <c r="D42" s="3">
        <v>2</v>
      </c>
      <c r="E42" s="4">
        <v>28.1</v>
      </c>
      <c r="F42" s="5">
        <v>1</v>
      </c>
      <c r="G42" s="3">
        <v>1</v>
      </c>
      <c r="H42" s="14">
        <v>2</v>
      </c>
      <c r="I42" s="3">
        <v>11</v>
      </c>
      <c r="J42" s="15">
        <v>337</v>
      </c>
      <c r="S42" s="5">
        <f t="shared" si="0"/>
        <v>41</v>
      </c>
    </row>
    <row r="43" spans="1:19" ht="12.75">
      <c r="A43">
        <v>106</v>
      </c>
      <c r="B43" s="3" t="s">
        <v>21</v>
      </c>
      <c r="C43" s="12">
        <v>42</v>
      </c>
      <c r="D43" s="3">
        <v>2</v>
      </c>
      <c r="E43" s="4">
        <v>23.65</v>
      </c>
      <c r="F43" s="5">
        <v>1</v>
      </c>
      <c r="G43" s="3">
        <v>1</v>
      </c>
      <c r="H43" s="14">
        <v>2</v>
      </c>
      <c r="I43" s="3">
        <v>11</v>
      </c>
      <c r="J43" s="15">
        <v>320</v>
      </c>
      <c r="S43" s="5">
        <f t="shared" si="0"/>
        <v>42</v>
      </c>
    </row>
    <row r="44" spans="1:19" ht="12.75">
      <c r="A44">
        <v>1</v>
      </c>
      <c r="B44" s="3" t="s">
        <v>21</v>
      </c>
      <c r="C44" s="12">
        <v>43</v>
      </c>
      <c r="D44" s="3">
        <v>2</v>
      </c>
      <c r="E44" s="4">
        <v>23.67</v>
      </c>
      <c r="F44" s="5">
        <v>1</v>
      </c>
      <c r="G44" s="3">
        <v>1</v>
      </c>
      <c r="H44" s="3">
        <v>2</v>
      </c>
      <c r="I44" s="3">
        <v>11</v>
      </c>
      <c r="J44" s="15">
        <v>301</v>
      </c>
      <c r="S44" s="5">
        <f t="shared" si="0"/>
        <v>43</v>
      </c>
    </row>
    <row r="45" spans="1:19" ht="12.75">
      <c r="A45">
        <v>136</v>
      </c>
      <c r="B45" s="3" t="s">
        <v>21</v>
      </c>
      <c r="C45" s="12">
        <v>44</v>
      </c>
      <c r="D45" s="3">
        <v>2</v>
      </c>
      <c r="E45" s="4">
        <v>26.51</v>
      </c>
      <c r="F45" s="5">
        <v>1</v>
      </c>
      <c r="G45" s="3">
        <v>1</v>
      </c>
      <c r="H45" s="14">
        <v>2</v>
      </c>
      <c r="I45" s="3">
        <v>11</v>
      </c>
      <c r="J45" s="15">
        <v>435</v>
      </c>
      <c r="S45" s="5">
        <f t="shared" si="0"/>
        <v>44</v>
      </c>
    </row>
    <row r="46" spans="1:19" ht="12.75">
      <c r="A46">
        <v>4</v>
      </c>
      <c r="B46" s="3" t="s">
        <v>21</v>
      </c>
      <c r="C46" s="12">
        <v>45</v>
      </c>
      <c r="D46" s="3">
        <v>2</v>
      </c>
      <c r="E46" s="4">
        <v>25.58</v>
      </c>
      <c r="F46" s="5">
        <v>1</v>
      </c>
      <c r="G46" s="3">
        <v>1</v>
      </c>
      <c r="H46" s="14">
        <v>2</v>
      </c>
      <c r="I46" s="3">
        <v>11</v>
      </c>
      <c r="J46" s="15">
        <v>326</v>
      </c>
      <c r="S46" s="5">
        <f t="shared" si="0"/>
        <v>45</v>
      </c>
    </row>
    <row r="47" spans="1:19" ht="12.75">
      <c r="A47">
        <v>139</v>
      </c>
      <c r="B47" s="3" t="s">
        <v>21</v>
      </c>
      <c r="C47" s="12">
        <v>46</v>
      </c>
      <c r="D47" s="3">
        <v>2</v>
      </c>
      <c r="E47" s="4">
        <v>28.24</v>
      </c>
      <c r="F47" s="5">
        <v>1</v>
      </c>
      <c r="G47" s="3">
        <v>1</v>
      </c>
      <c r="H47" s="14">
        <v>2</v>
      </c>
      <c r="I47" s="3">
        <v>11</v>
      </c>
      <c r="J47" s="15">
        <v>382</v>
      </c>
      <c r="S47" s="5">
        <f t="shared" si="0"/>
        <v>46</v>
      </c>
    </row>
    <row r="48" spans="1:19" ht="12.75">
      <c r="A48">
        <v>87</v>
      </c>
      <c r="B48" s="3" t="s">
        <v>21</v>
      </c>
      <c r="C48" s="12">
        <v>47</v>
      </c>
      <c r="D48" s="3">
        <v>2</v>
      </c>
      <c r="E48" s="4">
        <v>27.04</v>
      </c>
      <c r="F48" s="5">
        <v>1</v>
      </c>
      <c r="G48" s="3">
        <v>1</v>
      </c>
      <c r="H48" s="14">
        <v>2</v>
      </c>
      <c r="I48" s="3">
        <v>11</v>
      </c>
      <c r="J48" s="15">
        <v>309</v>
      </c>
      <c r="S48" s="5">
        <f t="shared" si="0"/>
        <v>47</v>
      </c>
    </row>
    <row r="49" spans="1:19" ht="12.75">
      <c r="A49">
        <v>88</v>
      </c>
      <c r="B49" s="3" t="s">
        <v>21</v>
      </c>
      <c r="C49" s="12">
        <v>48</v>
      </c>
      <c r="D49" s="3">
        <v>2</v>
      </c>
      <c r="E49" s="4">
        <v>26.67</v>
      </c>
      <c r="F49" s="5">
        <v>1</v>
      </c>
      <c r="G49" s="3">
        <v>1</v>
      </c>
      <c r="H49" s="14">
        <v>2</v>
      </c>
      <c r="I49" s="3">
        <v>11</v>
      </c>
      <c r="J49" s="15">
        <v>301</v>
      </c>
      <c r="S49" s="5">
        <f t="shared" si="0"/>
        <v>48</v>
      </c>
    </row>
    <row r="50" spans="1:19" ht="12.75">
      <c r="A50">
        <v>7</v>
      </c>
      <c r="B50" s="3" t="s">
        <v>21</v>
      </c>
      <c r="C50" s="12">
        <v>49</v>
      </c>
      <c r="D50" s="3">
        <v>2</v>
      </c>
      <c r="E50" s="4">
        <v>26.88</v>
      </c>
      <c r="F50" s="5">
        <v>1</v>
      </c>
      <c r="G50" s="3">
        <v>1</v>
      </c>
      <c r="H50" s="14">
        <v>2</v>
      </c>
      <c r="I50" s="3">
        <v>11</v>
      </c>
      <c r="J50" s="15">
        <v>315</v>
      </c>
      <c r="S50" s="5">
        <f t="shared" si="0"/>
        <v>49</v>
      </c>
    </row>
    <row r="51" spans="1:19" ht="12.75">
      <c r="A51">
        <v>89</v>
      </c>
      <c r="B51" s="3" t="s">
        <v>21</v>
      </c>
      <c r="C51" s="12">
        <v>50</v>
      </c>
      <c r="D51" s="3">
        <v>2</v>
      </c>
      <c r="E51" s="4">
        <v>26.45</v>
      </c>
      <c r="F51" s="5">
        <v>1</v>
      </c>
      <c r="G51" s="3">
        <v>1</v>
      </c>
      <c r="H51" s="14">
        <v>2</v>
      </c>
      <c r="I51" s="3">
        <v>11</v>
      </c>
      <c r="J51" s="15">
        <v>327</v>
      </c>
      <c r="S51" s="5">
        <f t="shared" si="0"/>
        <v>50</v>
      </c>
    </row>
    <row r="52" spans="1:19" ht="12.75">
      <c r="A52">
        <v>9</v>
      </c>
      <c r="B52" s="3" t="s">
        <v>21</v>
      </c>
      <c r="C52" s="12">
        <v>51</v>
      </c>
      <c r="D52" s="3">
        <v>2</v>
      </c>
      <c r="E52" s="4">
        <v>23.76</v>
      </c>
      <c r="F52" s="5">
        <v>1</v>
      </c>
      <c r="G52" s="3">
        <v>1</v>
      </c>
      <c r="H52" s="14">
        <v>2</v>
      </c>
      <c r="I52" s="3">
        <v>11</v>
      </c>
      <c r="J52" s="15">
        <v>278</v>
      </c>
      <c r="S52" s="5">
        <f t="shared" si="0"/>
        <v>51</v>
      </c>
    </row>
    <row r="53" spans="1:32" ht="12.75">
      <c r="A53">
        <v>8</v>
      </c>
      <c r="B53" s="3" t="s">
        <v>21</v>
      </c>
      <c r="C53" s="12">
        <v>52</v>
      </c>
      <c r="D53" s="3">
        <v>2</v>
      </c>
      <c r="E53" s="4">
        <v>27.84</v>
      </c>
      <c r="F53" s="5">
        <v>1</v>
      </c>
      <c r="G53" s="3">
        <v>1</v>
      </c>
      <c r="H53" s="14">
        <v>2</v>
      </c>
      <c r="I53" s="3">
        <v>11</v>
      </c>
      <c r="J53" s="15">
        <v>353</v>
      </c>
      <c r="S53" s="5">
        <f t="shared" si="0"/>
        <v>52</v>
      </c>
      <c r="AF53" s="3" t="s">
        <v>32</v>
      </c>
    </row>
    <row r="54" spans="1:19" ht="12.75">
      <c r="A54">
        <v>91</v>
      </c>
      <c r="B54" s="3" t="s">
        <v>21</v>
      </c>
      <c r="C54" s="12">
        <v>53</v>
      </c>
      <c r="D54" s="3">
        <v>2</v>
      </c>
      <c r="E54" s="4">
        <v>25.18</v>
      </c>
      <c r="F54" s="5">
        <v>1</v>
      </c>
      <c r="G54" s="3">
        <v>1</v>
      </c>
      <c r="H54" s="14">
        <v>2</v>
      </c>
      <c r="I54" s="3">
        <v>11</v>
      </c>
      <c r="J54" s="15">
        <v>266</v>
      </c>
      <c r="S54" s="5">
        <f t="shared" si="0"/>
        <v>53</v>
      </c>
    </row>
    <row r="55" spans="1:19" ht="12.75">
      <c r="A55">
        <v>27</v>
      </c>
      <c r="B55" s="3" t="s">
        <v>21</v>
      </c>
      <c r="C55" s="12">
        <v>54</v>
      </c>
      <c r="D55" s="3">
        <v>2</v>
      </c>
      <c r="E55" s="4">
        <v>25.12</v>
      </c>
      <c r="F55" s="5">
        <v>1</v>
      </c>
      <c r="G55" s="3">
        <v>1</v>
      </c>
      <c r="H55" s="14">
        <v>2</v>
      </c>
      <c r="I55" s="3">
        <v>11</v>
      </c>
      <c r="J55" s="15">
        <v>299</v>
      </c>
      <c r="S55" s="5">
        <f t="shared" si="0"/>
        <v>54</v>
      </c>
    </row>
    <row r="56" spans="1:19" ht="12.75">
      <c r="A56">
        <v>12</v>
      </c>
      <c r="B56" s="3" t="s">
        <v>21</v>
      </c>
      <c r="C56" s="12">
        <v>55</v>
      </c>
      <c r="D56" s="3">
        <v>2</v>
      </c>
      <c r="E56" s="4">
        <v>28.46</v>
      </c>
      <c r="F56" s="5">
        <v>1</v>
      </c>
      <c r="G56" s="3">
        <v>1</v>
      </c>
      <c r="H56" s="14">
        <v>2</v>
      </c>
      <c r="I56" s="3">
        <v>11</v>
      </c>
      <c r="J56" s="15">
        <v>321</v>
      </c>
      <c r="S56" s="5">
        <f t="shared" si="0"/>
        <v>55</v>
      </c>
    </row>
    <row r="57" spans="1:19" ht="12.75">
      <c r="A57">
        <v>92</v>
      </c>
      <c r="B57" s="3" t="s">
        <v>21</v>
      </c>
      <c r="C57" s="12">
        <v>56</v>
      </c>
      <c r="D57" s="3">
        <v>2</v>
      </c>
      <c r="E57" s="4">
        <v>25.95</v>
      </c>
      <c r="F57" s="5">
        <v>1</v>
      </c>
      <c r="G57" s="3">
        <v>1</v>
      </c>
      <c r="H57" s="14">
        <v>2</v>
      </c>
      <c r="I57" s="3">
        <v>11</v>
      </c>
      <c r="J57" s="15">
        <v>294</v>
      </c>
      <c r="S57" s="5">
        <f t="shared" si="0"/>
        <v>56</v>
      </c>
    </row>
    <row r="58" spans="1:19" ht="12.75">
      <c r="A58">
        <v>26</v>
      </c>
      <c r="B58" s="3" t="s">
        <v>21</v>
      </c>
      <c r="C58" s="12">
        <v>57</v>
      </c>
      <c r="D58" s="3">
        <v>2</v>
      </c>
      <c r="E58" s="4">
        <v>30.14</v>
      </c>
      <c r="F58" s="5">
        <v>1</v>
      </c>
      <c r="G58" s="3">
        <v>1</v>
      </c>
      <c r="H58" s="14">
        <v>2</v>
      </c>
      <c r="I58" s="3">
        <v>11</v>
      </c>
      <c r="J58" s="15">
        <v>382</v>
      </c>
      <c r="S58" s="5">
        <f t="shared" si="0"/>
        <v>57</v>
      </c>
    </row>
    <row r="59" spans="1:19" ht="12.75">
      <c r="A59">
        <v>14</v>
      </c>
      <c r="B59" s="3" t="s">
        <v>21</v>
      </c>
      <c r="C59" s="12">
        <v>58</v>
      </c>
      <c r="D59" s="3">
        <v>2</v>
      </c>
      <c r="E59" s="4">
        <v>26.1</v>
      </c>
      <c r="F59" s="5">
        <v>1</v>
      </c>
      <c r="G59" s="3">
        <v>1</v>
      </c>
      <c r="H59" s="14">
        <v>2</v>
      </c>
      <c r="I59" s="3">
        <v>11</v>
      </c>
      <c r="J59" s="15">
        <v>257</v>
      </c>
      <c r="S59" s="5">
        <f t="shared" si="0"/>
        <v>58</v>
      </c>
    </row>
    <row r="60" spans="1:19" ht="12.75">
      <c r="A60">
        <v>93</v>
      </c>
      <c r="B60" s="3" t="s">
        <v>21</v>
      </c>
      <c r="C60" s="12">
        <v>59</v>
      </c>
      <c r="D60" s="3">
        <v>2</v>
      </c>
      <c r="E60" s="4">
        <v>27.72</v>
      </c>
      <c r="F60" s="5">
        <v>1</v>
      </c>
      <c r="G60" s="3">
        <v>1</v>
      </c>
      <c r="H60" s="3">
        <v>2</v>
      </c>
      <c r="I60" s="3">
        <v>11</v>
      </c>
      <c r="J60" s="13">
        <v>351</v>
      </c>
      <c r="S60" s="5">
        <f t="shared" si="0"/>
        <v>59</v>
      </c>
    </row>
    <row r="61" spans="1:19" ht="12.75">
      <c r="A61">
        <v>15</v>
      </c>
      <c r="B61" s="3" t="s">
        <v>21</v>
      </c>
      <c r="C61" s="12">
        <v>60</v>
      </c>
      <c r="D61" s="3">
        <v>2</v>
      </c>
      <c r="E61" s="4">
        <v>26.73</v>
      </c>
      <c r="F61" s="5">
        <v>1</v>
      </c>
      <c r="G61" s="3">
        <v>1</v>
      </c>
      <c r="H61" s="14">
        <v>2</v>
      </c>
      <c r="I61" s="3">
        <v>11</v>
      </c>
      <c r="J61" s="15">
        <v>312</v>
      </c>
      <c r="S61" s="5">
        <f t="shared" si="0"/>
        <v>60</v>
      </c>
    </row>
    <row r="62" spans="1:19" ht="12.75">
      <c r="A62">
        <v>22</v>
      </c>
      <c r="B62" s="3" t="s">
        <v>21</v>
      </c>
      <c r="C62" s="12">
        <v>61</v>
      </c>
      <c r="D62" s="3">
        <v>2</v>
      </c>
      <c r="E62" s="4">
        <v>27.42</v>
      </c>
      <c r="F62" s="5">
        <v>1</v>
      </c>
      <c r="G62" s="3">
        <v>1</v>
      </c>
      <c r="H62" s="14">
        <v>2</v>
      </c>
      <c r="I62" s="3">
        <v>11</v>
      </c>
      <c r="J62" s="15">
        <v>317</v>
      </c>
      <c r="S62" s="5">
        <f t="shared" si="0"/>
        <v>61</v>
      </c>
    </row>
    <row r="63" spans="1:19" ht="12.75">
      <c r="A63">
        <v>20</v>
      </c>
      <c r="B63" s="3" t="s">
        <v>21</v>
      </c>
      <c r="C63" s="12">
        <v>62</v>
      </c>
      <c r="D63" s="3">
        <v>2</v>
      </c>
      <c r="E63" s="4">
        <v>26.91</v>
      </c>
      <c r="F63" s="5">
        <v>1</v>
      </c>
      <c r="G63" s="3">
        <v>1</v>
      </c>
      <c r="H63" s="14">
        <v>2</v>
      </c>
      <c r="I63" s="3">
        <v>11</v>
      </c>
      <c r="J63" s="15">
        <v>280</v>
      </c>
      <c r="S63" s="5">
        <f t="shared" si="0"/>
        <v>62</v>
      </c>
    </row>
    <row r="64" spans="1:19" ht="12.75">
      <c r="A64">
        <v>310</v>
      </c>
      <c r="B64" s="3" t="s">
        <v>21</v>
      </c>
      <c r="C64" s="12">
        <v>63</v>
      </c>
      <c r="D64" s="3">
        <v>2</v>
      </c>
      <c r="E64" s="4">
        <v>27.18</v>
      </c>
      <c r="F64" s="5">
        <v>1</v>
      </c>
      <c r="G64" s="3">
        <v>1</v>
      </c>
      <c r="H64" s="14">
        <v>2</v>
      </c>
      <c r="I64" s="3">
        <v>11</v>
      </c>
      <c r="J64" s="15">
        <v>280</v>
      </c>
      <c r="S64" s="5">
        <f t="shared" si="0"/>
        <v>63</v>
      </c>
    </row>
    <row r="65" spans="1:19" ht="12.75">
      <c r="A65">
        <v>308</v>
      </c>
      <c r="B65" s="3" t="s">
        <v>21</v>
      </c>
      <c r="C65" s="12">
        <v>64</v>
      </c>
      <c r="D65" s="3">
        <v>2</v>
      </c>
      <c r="E65" s="4">
        <v>28.02</v>
      </c>
      <c r="F65" s="5">
        <v>1</v>
      </c>
      <c r="G65" s="3">
        <v>1</v>
      </c>
      <c r="H65" s="14">
        <v>2</v>
      </c>
      <c r="I65" s="3">
        <v>11</v>
      </c>
      <c r="J65" s="15">
        <v>307</v>
      </c>
      <c r="S65" s="5">
        <f t="shared" si="0"/>
        <v>64</v>
      </c>
    </row>
    <row r="66" spans="1:19" ht="12.75">
      <c r="A66">
        <v>307</v>
      </c>
      <c r="B66" s="3" t="s">
        <v>21</v>
      </c>
      <c r="C66" s="12">
        <v>65</v>
      </c>
      <c r="D66" s="3">
        <v>2</v>
      </c>
      <c r="E66" s="4">
        <v>27.5</v>
      </c>
      <c r="F66" s="5">
        <v>1</v>
      </c>
      <c r="G66" s="3">
        <v>1</v>
      </c>
      <c r="H66" s="14">
        <v>2</v>
      </c>
      <c r="I66" s="3">
        <v>11</v>
      </c>
      <c r="J66" s="15">
        <v>359</v>
      </c>
      <c r="S66" s="5">
        <f t="shared" si="0"/>
        <v>65</v>
      </c>
    </row>
    <row r="67" spans="1:19" ht="12.75">
      <c r="A67">
        <v>315</v>
      </c>
      <c r="B67" s="3" t="s">
        <v>21</v>
      </c>
      <c r="C67" s="12">
        <v>66</v>
      </c>
      <c r="D67" s="3">
        <v>2</v>
      </c>
      <c r="E67" s="4">
        <v>25.67</v>
      </c>
      <c r="F67" s="5">
        <v>1</v>
      </c>
      <c r="G67" s="3">
        <v>1</v>
      </c>
      <c r="H67" s="14">
        <v>2</v>
      </c>
      <c r="I67" s="3">
        <v>11</v>
      </c>
      <c r="J67" s="15">
        <v>309</v>
      </c>
      <c r="S67" s="5">
        <f aca="true" t="shared" si="1" ref="S67:S130">C67</f>
        <v>66</v>
      </c>
    </row>
    <row r="68" spans="1:19" ht="12.75">
      <c r="A68">
        <v>317</v>
      </c>
      <c r="B68" s="3" t="s">
        <v>21</v>
      </c>
      <c r="C68" s="12">
        <v>67</v>
      </c>
      <c r="D68" s="3">
        <v>2</v>
      </c>
      <c r="E68" s="4">
        <v>25.06</v>
      </c>
      <c r="F68" s="5">
        <v>1</v>
      </c>
      <c r="G68" s="3">
        <v>1</v>
      </c>
      <c r="H68" s="14">
        <v>2</v>
      </c>
      <c r="I68" s="3">
        <v>11</v>
      </c>
      <c r="J68" s="15">
        <v>300</v>
      </c>
      <c r="S68" s="5">
        <f t="shared" si="1"/>
        <v>67</v>
      </c>
    </row>
    <row r="69" spans="1:19" ht="12.75">
      <c r="A69">
        <v>319</v>
      </c>
      <c r="B69" s="3" t="s">
        <v>21</v>
      </c>
      <c r="C69" s="12">
        <v>68</v>
      </c>
      <c r="D69" s="3">
        <v>2</v>
      </c>
      <c r="E69" s="4">
        <v>28.05</v>
      </c>
      <c r="F69" s="5">
        <v>1</v>
      </c>
      <c r="G69" s="3">
        <v>1</v>
      </c>
      <c r="H69" s="14">
        <v>2</v>
      </c>
      <c r="I69" s="3">
        <v>11</v>
      </c>
      <c r="J69" s="15">
        <v>345</v>
      </c>
      <c r="S69" s="5">
        <f t="shared" si="1"/>
        <v>68</v>
      </c>
    </row>
    <row r="70" spans="1:19" ht="12.75">
      <c r="A70">
        <v>327</v>
      </c>
      <c r="B70" s="3" t="s">
        <v>21</v>
      </c>
      <c r="C70" s="12">
        <v>69</v>
      </c>
      <c r="D70" s="3">
        <v>2</v>
      </c>
      <c r="E70" s="4">
        <v>26.3</v>
      </c>
      <c r="F70" s="5">
        <v>1</v>
      </c>
      <c r="G70" s="3">
        <v>1</v>
      </c>
      <c r="H70" s="14">
        <v>2</v>
      </c>
      <c r="I70" s="3">
        <v>11</v>
      </c>
      <c r="J70" s="15">
        <v>270</v>
      </c>
      <c r="S70" s="5">
        <f t="shared" si="1"/>
        <v>69</v>
      </c>
    </row>
    <row r="71" spans="1:19" ht="12.75">
      <c r="A71">
        <v>268</v>
      </c>
      <c r="B71" s="3" t="s">
        <v>21</v>
      </c>
      <c r="C71" s="12">
        <v>70</v>
      </c>
      <c r="D71" s="3">
        <v>2</v>
      </c>
      <c r="E71" s="4">
        <v>26.34</v>
      </c>
      <c r="F71" s="5">
        <v>1</v>
      </c>
      <c r="G71" s="3">
        <v>1</v>
      </c>
      <c r="H71" s="14">
        <v>2</v>
      </c>
      <c r="I71" s="3">
        <v>11</v>
      </c>
      <c r="J71" s="15">
        <v>299</v>
      </c>
      <c r="S71" s="5">
        <f t="shared" si="1"/>
        <v>70</v>
      </c>
    </row>
    <row r="72" spans="1:19" ht="12.75">
      <c r="A72">
        <v>266</v>
      </c>
      <c r="B72" s="3" t="s">
        <v>21</v>
      </c>
      <c r="C72" s="12">
        <v>71</v>
      </c>
      <c r="D72" s="3">
        <v>2</v>
      </c>
      <c r="E72" s="4">
        <v>24.32</v>
      </c>
      <c r="F72" s="5">
        <v>1</v>
      </c>
      <c r="G72" s="3">
        <v>1</v>
      </c>
      <c r="H72" s="3">
        <v>2</v>
      </c>
      <c r="I72" s="3">
        <v>11</v>
      </c>
      <c r="J72" s="13">
        <v>293</v>
      </c>
      <c r="S72" s="5">
        <f t="shared" si="1"/>
        <v>71</v>
      </c>
    </row>
    <row r="73" spans="1:19" ht="12.75">
      <c r="A73">
        <v>269</v>
      </c>
      <c r="B73" s="3" t="s">
        <v>21</v>
      </c>
      <c r="C73" s="12">
        <v>72</v>
      </c>
      <c r="D73" s="3">
        <v>2</v>
      </c>
      <c r="E73" s="4">
        <v>27.94</v>
      </c>
      <c r="F73" s="5">
        <v>1</v>
      </c>
      <c r="G73" s="3">
        <v>1</v>
      </c>
      <c r="H73" s="14">
        <v>2</v>
      </c>
      <c r="I73" s="3">
        <v>11</v>
      </c>
      <c r="J73" s="15">
        <v>324</v>
      </c>
      <c r="S73" s="5">
        <f t="shared" si="1"/>
        <v>72</v>
      </c>
    </row>
    <row r="74" spans="1:19" ht="12.75">
      <c r="A74">
        <v>264</v>
      </c>
      <c r="B74" s="3" t="s">
        <v>21</v>
      </c>
      <c r="C74" s="12">
        <v>73</v>
      </c>
      <c r="D74" s="3">
        <v>2</v>
      </c>
      <c r="E74" s="4">
        <v>22.26</v>
      </c>
      <c r="F74" s="5">
        <v>1</v>
      </c>
      <c r="G74" s="3">
        <v>1</v>
      </c>
      <c r="H74" s="14">
        <v>2</v>
      </c>
      <c r="I74" s="3">
        <v>11</v>
      </c>
      <c r="J74" s="15">
        <v>243</v>
      </c>
      <c r="S74" s="5">
        <f t="shared" si="1"/>
        <v>73</v>
      </c>
    </row>
    <row r="75" spans="1:19" ht="12.75">
      <c r="A75">
        <v>261</v>
      </c>
      <c r="B75" s="3" t="s">
        <v>21</v>
      </c>
      <c r="C75" s="12">
        <v>74</v>
      </c>
      <c r="D75" s="3">
        <v>2</v>
      </c>
      <c r="E75" s="4">
        <v>26.15</v>
      </c>
      <c r="F75" s="5">
        <v>1</v>
      </c>
      <c r="G75" s="3">
        <v>1</v>
      </c>
      <c r="H75" s="14">
        <v>2</v>
      </c>
      <c r="I75" s="3">
        <v>11</v>
      </c>
      <c r="J75" s="15">
        <v>298</v>
      </c>
      <c r="S75" s="5">
        <f t="shared" si="1"/>
        <v>74</v>
      </c>
    </row>
    <row r="76" spans="1:19" ht="12.75">
      <c r="A76">
        <v>260</v>
      </c>
      <c r="B76" s="3" t="s">
        <v>21</v>
      </c>
      <c r="C76" s="12">
        <v>75</v>
      </c>
      <c r="D76" s="3">
        <v>2</v>
      </c>
      <c r="E76" s="4">
        <v>25.9</v>
      </c>
      <c r="F76" s="5">
        <v>1</v>
      </c>
      <c r="G76" s="3">
        <v>1</v>
      </c>
      <c r="H76" s="14">
        <v>2</v>
      </c>
      <c r="I76" s="3">
        <v>11</v>
      </c>
      <c r="J76" s="15">
        <v>344</v>
      </c>
      <c r="S76" s="5">
        <f t="shared" si="1"/>
        <v>75</v>
      </c>
    </row>
    <row r="77" spans="2:32" ht="12.75">
      <c r="B77" s="3" t="s">
        <v>21</v>
      </c>
      <c r="C77" s="12">
        <v>76</v>
      </c>
      <c r="D77" s="3">
        <v>2</v>
      </c>
      <c r="E77" s="4">
        <v>22.54</v>
      </c>
      <c r="F77" s="5">
        <v>1</v>
      </c>
      <c r="G77" s="3">
        <v>1</v>
      </c>
      <c r="H77" s="14">
        <v>3</v>
      </c>
      <c r="I77" s="3">
        <v>11</v>
      </c>
      <c r="J77" s="15">
        <v>270</v>
      </c>
      <c r="S77" s="5">
        <f t="shared" si="1"/>
        <v>76</v>
      </c>
      <c r="AF77" s="3" t="s">
        <v>33</v>
      </c>
    </row>
    <row r="78" spans="1:19" ht="12.75">
      <c r="A78">
        <v>253</v>
      </c>
      <c r="B78" s="3" t="s">
        <v>21</v>
      </c>
      <c r="C78" s="12">
        <v>77</v>
      </c>
      <c r="D78" s="3">
        <v>2</v>
      </c>
      <c r="E78" s="4">
        <v>30.42</v>
      </c>
      <c r="F78" s="5">
        <v>1</v>
      </c>
      <c r="G78" s="3">
        <v>1</v>
      </c>
      <c r="H78" s="14">
        <v>2</v>
      </c>
      <c r="I78" s="3">
        <v>11</v>
      </c>
      <c r="J78" s="15">
        <v>391</v>
      </c>
      <c r="S78" s="5">
        <f t="shared" si="1"/>
        <v>77</v>
      </c>
    </row>
    <row r="79" spans="2:32" ht="12.75">
      <c r="B79" s="3" t="s">
        <v>21</v>
      </c>
      <c r="C79" s="12">
        <v>78</v>
      </c>
      <c r="D79" s="3">
        <v>3</v>
      </c>
      <c r="E79" s="4">
        <v>25.88</v>
      </c>
      <c r="F79" s="5">
        <v>0</v>
      </c>
      <c r="H79" s="14"/>
      <c r="J79" s="15"/>
      <c r="S79" s="5">
        <f t="shared" si="1"/>
        <v>78</v>
      </c>
      <c r="AF79" s="3" t="s">
        <v>25</v>
      </c>
    </row>
    <row r="80" spans="2:32" ht="12.75">
      <c r="B80" s="3" t="s">
        <v>21</v>
      </c>
      <c r="C80" s="12">
        <v>79</v>
      </c>
      <c r="D80" s="3">
        <v>3</v>
      </c>
      <c r="E80" s="4">
        <v>26.31</v>
      </c>
      <c r="F80" s="5">
        <v>0</v>
      </c>
      <c r="H80" s="14"/>
      <c r="J80" s="15"/>
      <c r="S80" s="5">
        <f t="shared" si="1"/>
        <v>79</v>
      </c>
      <c r="AF80" s="3" t="s">
        <v>25</v>
      </c>
    </row>
    <row r="81" spans="2:32" ht="12.75">
      <c r="B81" s="3" t="s">
        <v>21</v>
      </c>
      <c r="C81" s="12">
        <v>80</v>
      </c>
      <c r="D81" s="3">
        <v>3</v>
      </c>
      <c r="E81" s="4">
        <v>27.07</v>
      </c>
      <c r="F81" s="5">
        <v>0</v>
      </c>
      <c r="H81" s="14"/>
      <c r="J81" s="15"/>
      <c r="S81" s="5">
        <f t="shared" si="1"/>
        <v>80</v>
      </c>
      <c r="AF81" s="3" t="s">
        <v>25</v>
      </c>
    </row>
    <row r="82" spans="2:32" ht="12.75">
      <c r="B82" s="3" t="s">
        <v>21</v>
      </c>
      <c r="C82" s="12">
        <v>81</v>
      </c>
      <c r="D82" s="3">
        <v>3</v>
      </c>
      <c r="E82" s="4">
        <v>23.53</v>
      </c>
      <c r="F82" s="5">
        <v>0</v>
      </c>
      <c r="H82" s="14"/>
      <c r="J82" s="15"/>
      <c r="S82" s="5">
        <f t="shared" si="1"/>
        <v>81</v>
      </c>
      <c r="AF82" s="3" t="s">
        <v>25</v>
      </c>
    </row>
    <row r="83" spans="2:32" ht="12.75">
      <c r="B83" s="3" t="s">
        <v>21</v>
      </c>
      <c r="C83" s="12">
        <v>82</v>
      </c>
      <c r="D83" s="3">
        <v>1</v>
      </c>
      <c r="E83" s="4">
        <v>28.02</v>
      </c>
      <c r="F83" s="5">
        <v>0</v>
      </c>
      <c r="H83" s="14"/>
      <c r="J83" s="15"/>
      <c r="S83" s="5">
        <f t="shared" si="1"/>
        <v>82</v>
      </c>
      <c r="AF83" s="3" t="s">
        <v>25</v>
      </c>
    </row>
    <row r="84" spans="1:19" ht="12.75">
      <c r="A84">
        <v>132</v>
      </c>
      <c r="B84" s="3" t="s">
        <v>21</v>
      </c>
      <c r="C84" s="12">
        <v>83</v>
      </c>
      <c r="D84" s="3">
        <v>3</v>
      </c>
      <c r="E84" s="4">
        <v>24.78</v>
      </c>
      <c r="F84" s="5">
        <v>1</v>
      </c>
      <c r="G84" s="3">
        <v>1</v>
      </c>
      <c r="H84" s="14">
        <v>5</v>
      </c>
      <c r="I84" s="3">
        <v>11</v>
      </c>
      <c r="J84" s="15">
        <v>630</v>
      </c>
      <c r="S84" s="5">
        <f t="shared" si="1"/>
        <v>83</v>
      </c>
    </row>
    <row r="85" spans="1:32" ht="12.75">
      <c r="A85">
        <v>131</v>
      </c>
      <c r="B85" s="3" t="s">
        <v>21</v>
      </c>
      <c r="C85" s="12">
        <v>84</v>
      </c>
      <c r="D85" s="3">
        <v>2</v>
      </c>
      <c r="E85" s="4">
        <v>23.31</v>
      </c>
      <c r="F85" s="5">
        <v>1</v>
      </c>
      <c r="G85" s="3">
        <v>1</v>
      </c>
      <c r="H85" s="14">
        <v>21</v>
      </c>
      <c r="I85" s="3">
        <v>11</v>
      </c>
      <c r="J85" s="15">
        <v>269</v>
      </c>
      <c r="S85" s="5">
        <f t="shared" si="1"/>
        <v>84</v>
      </c>
      <c r="AF85" s="3" t="s">
        <v>31</v>
      </c>
    </row>
    <row r="86" spans="1:32" ht="12.75">
      <c r="A86">
        <v>123</v>
      </c>
      <c r="B86" s="3" t="s">
        <v>21</v>
      </c>
      <c r="C86" s="12">
        <v>85</v>
      </c>
      <c r="D86" s="3">
        <v>2</v>
      </c>
      <c r="E86" s="4">
        <v>23.65</v>
      </c>
      <c r="F86" s="5">
        <v>1</v>
      </c>
      <c r="G86" s="3">
        <v>1</v>
      </c>
      <c r="H86" s="14">
        <v>21</v>
      </c>
      <c r="I86" s="3">
        <v>13</v>
      </c>
      <c r="J86" s="15">
        <v>256</v>
      </c>
      <c r="S86" s="5">
        <f t="shared" si="1"/>
        <v>85</v>
      </c>
      <c r="AF86" s="3" t="s">
        <v>34</v>
      </c>
    </row>
    <row r="87" spans="1:32" ht="12.75">
      <c r="A87">
        <v>124</v>
      </c>
      <c r="B87" s="3" t="s">
        <v>21</v>
      </c>
      <c r="C87" s="12">
        <v>86</v>
      </c>
      <c r="D87" s="3">
        <v>2</v>
      </c>
      <c r="E87" s="4">
        <v>22.77</v>
      </c>
      <c r="F87" s="5">
        <v>1</v>
      </c>
      <c r="G87" s="3">
        <v>1</v>
      </c>
      <c r="H87" s="14">
        <v>21</v>
      </c>
      <c r="I87" s="3">
        <v>12</v>
      </c>
      <c r="J87" s="15">
        <v>249</v>
      </c>
      <c r="S87" s="5">
        <f t="shared" si="1"/>
        <v>86</v>
      </c>
      <c r="AF87" s="3" t="s">
        <v>35</v>
      </c>
    </row>
    <row r="88" spans="1:32" ht="12.75">
      <c r="A88">
        <v>122</v>
      </c>
      <c r="B88" s="3" t="s">
        <v>21</v>
      </c>
      <c r="C88" s="12">
        <v>87</v>
      </c>
      <c r="D88" s="3">
        <v>2</v>
      </c>
      <c r="E88" s="4">
        <v>24.4</v>
      </c>
      <c r="F88" s="5">
        <v>1</v>
      </c>
      <c r="G88" s="3">
        <v>1</v>
      </c>
      <c r="H88" s="14">
        <v>21</v>
      </c>
      <c r="I88" s="3">
        <v>11</v>
      </c>
      <c r="J88" s="15">
        <v>294</v>
      </c>
      <c r="S88" s="5">
        <f t="shared" si="1"/>
        <v>87</v>
      </c>
      <c r="AF88" s="3" t="s">
        <v>31</v>
      </c>
    </row>
    <row r="89" spans="1:19" ht="12.75">
      <c r="A89">
        <v>125</v>
      </c>
      <c r="B89" s="3" t="s">
        <v>21</v>
      </c>
      <c r="C89" s="12">
        <v>88</v>
      </c>
      <c r="D89" s="3">
        <v>2</v>
      </c>
      <c r="E89" s="4">
        <v>27.11</v>
      </c>
      <c r="F89" s="5">
        <v>1</v>
      </c>
      <c r="G89" s="3">
        <v>1</v>
      </c>
      <c r="H89" s="14">
        <v>2</v>
      </c>
      <c r="I89" s="3">
        <v>11</v>
      </c>
      <c r="J89" s="15">
        <v>360</v>
      </c>
      <c r="S89" s="5">
        <f t="shared" si="1"/>
        <v>88</v>
      </c>
    </row>
    <row r="90" spans="1:19" ht="12.75">
      <c r="A90">
        <v>115</v>
      </c>
      <c r="B90" s="3" t="s">
        <v>21</v>
      </c>
      <c r="C90" s="12">
        <v>89</v>
      </c>
      <c r="D90" s="3">
        <v>2</v>
      </c>
      <c r="E90" s="4">
        <v>27.26</v>
      </c>
      <c r="F90" s="5">
        <v>1</v>
      </c>
      <c r="G90" s="3">
        <v>1</v>
      </c>
      <c r="H90" s="14">
        <v>2</v>
      </c>
      <c r="I90" s="3">
        <v>11</v>
      </c>
      <c r="J90" s="15">
        <v>363</v>
      </c>
      <c r="S90" s="5">
        <f t="shared" si="1"/>
        <v>89</v>
      </c>
    </row>
    <row r="91" spans="1:19" ht="12.75">
      <c r="A91">
        <v>114</v>
      </c>
      <c r="B91" s="3" t="s">
        <v>21</v>
      </c>
      <c r="C91" s="12">
        <v>90</v>
      </c>
      <c r="D91" s="3">
        <v>2</v>
      </c>
      <c r="E91" s="4">
        <v>25.68</v>
      </c>
      <c r="F91" s="5">
        <v>1</v>
      </c>
      <c r="G91" s="3">
        <v>1</v>
      </c>
      <c r="H91" s="14">
        <v>2</v>
      </c>
      <c r="I91" s="3">
        <v>11</v>
      </c>
      <c r="J91" s="15">
        <v>295</v>
      </c>
      <c r="S91" s="5">
        <f t="shared" si="1"/>
        <v>90</v>
      </c>
    </row>
    <row r="92" spans="1:19" ht="12.75">
      <c r="A92">
        <v>110</v>
      </c>
      <c r="B92" s="3" t="s">
        <v>21</v>
      </c>
      <c r="C92" s="12">
        <v>91</v>
      </c>
      <c r="D92" s="3">
        <v>2</v>
      </c>
      <c r="E92" s="4">
        <v>27.1</v>
      </c>
      <c r="F92" s="5">
        <v>1</v>
      </c>
      <c r="G92" s="3">
        <v>1</v>
      </c>
      <c r="H92" s="3">
        <v>2</v>
      </c>
      <c r="I92" s="3">
        <v>11</v>
      </c>
      <c r="J92" s="13">
        <v>312</v>
      </c>
      <c r="S92" s="5">
        <f t="shared" si="1"/>
        <v>91</v>
      </c>
    </row>
    <row r="93" spans="1:19" ht="12.75">
      <c r="A93">
        <v>2</v>
      </c>
      <c r="B93" s="3" t="s">
        <v>21</v>
      </c>
      <c r="C93" s="12">
        <v>92</v>
      </c>
      <c r="D93" s="3">
        <v>2</v>
      </c>
      <c r="E93" s="4">
        <v>25</v>
      </c>
      <c r="F93" s="5">
        <v>1</v>
      </c>
      <c r="G93" s="3">
        <v>1</v>
      </c>
      <c r="H93" s="3">
        <v>2</v>
      </c>
      <c r="I93" s="3">
        <v>11</v>
      </c>
      <c r="J93" s="13">
        <v>288</v>
      </c>
      <c r="S93" s="5">
        <f t="shared" si="1"/>
        <v>92</v>
      </c>
    </row>
    <row r="94" spans="1:19" ht="12.75">
      <c r="A94">
        <v>38</v>
      </c>
      <c r="B94" s="3" t="s">
        <v>21</v>
      </c>
      <c r="C94" s="12">
        <v>93</v>
      </c>
      <c r="D94" s="3">
        <v>2</v>
      </c>
      <c r="E94" s="4">
        <v>24.26</v>
      </c>
      <c r="F94" s="5">
        <v>1</v>
      </c>
      <c r="G94" s="3">
        <v>1</v>
      </c>
      <c r="H94" s="3">
        <v>2</v>
      </c>
      <c r="I94" s="3">
        <v>11</v>
      </c>
      <c r="J94" s="13">
        <v>255</v>
      </c>
      <c r="S94" s="5">
        <f t="shared" si="1"/>
        <v>93</v>
      </c>
    </row>
    <row r="95" spans="1:32" ht="12.75">
      <c r="A95">
        <v>33</v>
      </c>
      <c r="B95" s="3" t="s">
        <v>21</v>
      </c>
      <c r="C95" s="12">
        <v>94</v>
      </c>
      <c r="D95" s="3">
        <v>2</v>
      </c>
      <c r="E95" s="4">
        <v>25.37</v>
      </c>
      <c r="F95" s="5">
        <v>1</v>
      </c>
      <c r="G95" s="3">
        <v>1</v>
      </c>
      <c r="H95" s="14">
        <v>2</v>
      </c>
      <c r="I95" s="3">
        <v>11</v>
      </c>
      <c r="J95" s="15">
        <v>305</v>
      </c>
      <c r="S95" s="5">
        <f t="shared" si="1"/>
        <v>94</v>
      </c>
      <c r="AF95" s="3" t="s">
        <v>36</v>
      </c>
    </row>
    <row r="96" spans="1:32" ht="12.75">
      <c r="A96">
        <v>5</v>
      </c>
      <c r="B96" s="3" t="s">
        <v>21</v>
      </c>
      <c r="C96" s="12">
        <v>95</v>
      </c>
      <c r="D96" s="3">
        <v>2</v>
      </c>
      <c r="E96" s="4">
        <v>26.13</v>
      </c>
      <c r="F96" s="5">
        <v>1</v>
      </c>
      <c r="G96" s="3">
        <v>1</v>
      </c>
      <c r="H96" s="14">
        <v>2</v>
      </c>
      <c r="I96" s="3">
        <v>11</v>
      </c>
      <c r="J96" s="15">
        <v>276</v>
      </c>
      <c r="S96" s="5">
        <f t="shared" si="1"/>
        <v>95</v>
      </c>
      <c r="AF96" s="3" t="s">
        <v>37</v>
      </c>
    </row>
    <row r="97" spans="1:19" ht="12.75">
      <c r="A97">
        <v>40</v>
      </c>
      <c r="B97" s="3" t="s">
        <v>21</v>
      </c>
      <c r="C97" s="12">
        <v>96</v>
      </c>
      <c r="D97" s="3">
        <v>2</v>
      </c>
      <c r="E97" s="4">
        <v>27.33</v>
      </c>
      <c r="F97" s="5">
        <v>1</v>
      </c>
      <c r="G97" s="3">
        <v>1</v>
      </c>
      <c r="H97" s="14">
        <v>2</v>
      </c>
      <c r="I97" s="3">
        <v>11</v>
      </c>
      <c r="J97" s="15">
        <v>298</v>
      </c>
      <c r="S97" s="5">
        <f t="shared" si="1"/>
        <v>96</v>
      </c>
    </row>
    <row r="98" spans="1:19" ht="12.75">
      <c r="A98">
        <v>30</v>
      </c>
      <c r="B98" s="3" t="s">
        <v>21</v>
      </c>
      <c r="C98" s="12">
        <v>97</v>
      </c>
      <c r="D98" s="3">
        <v>2</v>
      </c>
      <c r="E98" s="4">
        <v>26.5</v>
      </c>
      <c r="F98" s="5">
        <v>1</v>
      </c>
      <c r="G98" s="3">
        <v>1</v>
      </c>
      <c r="H98" s="14">
        <v>2</v>
      </c>
      <c r="I98" s="3">
        <v>11</v>
      </c>
      <c r="J98" s="15">
        <v>313</v>
      </c>
      <c r="S98" s="5">
        <f t="shared" si="1"/>
        <v>97</v>
      </c>
    </row>
    <row r="99" spans="1:19" ht="12.75">
      <c r="A99">
        <v>28</v>
      </c>
      <c r="B99" s="3" t="s">
        <v>21</v>
      </c>
      <c r="C99" s="12">
        <v>98</v>
      </c>
      <c r="D99" s="3">
        <v>2</v>
      </c>
      <c r="E99" s="4">
        <v>29.26</v>
      </c>
      <c r="F99" s="5">
        <v>1</v>
      </c>
      <c r="G99" s="3">
        <v>1</v>
      </c>
      <c r="H99" s="14">
        <v>2</v>
      </c>
      <c r="I99" s="3">
        <v>11</v>
      </c>
      <c r="J99" s="15">
        <v>325</v>
      </c>
      <c r="S99" s="5">
        <f t="shared" si="1"/>
        <v>98</v>
      </c>
    </row>
    <row r="100" spans="1:19" ht="12.75">
      <c r="A100">
        <v>44</v>
      </c>
      <c r="B100" s="3" t="s">
        <v>21</v>
      </c>
      <c r="C100" s="12">
        <v>99</v>
      </c>
      <c r="D100" s="3">
        <v>2</v>
      </c>
      <c r="E100" s="4">
        <v>29.17</v>
      </c>
      <c r="F100" s="5">
        <v>1</v>
      </c>
      <c r="G100" s="3">
        <v>1</v>
      </c>
      <c r="H100" s="14">
        <v>2</v>
      </c>
      <c r="I100" s="3">
        <v>11</v>
      </c>
      <c r="J100" s="15">
        <v>327</v>
      </c>
      <c r="S100" s="5">
        <f t="shared" si="1"/>
        <v>99</v>
      </c>
    </row>
    <row r="101" spans="1:19" ht="12.75">
      <c r="A101">
        <v>45</v>
      </c>
      <c r="B101" s="3" t="s">
        <v>21</v>
      </c>
      <c r="C101" s="12">
        <v>100</v>
      </c>
      <c r="D101" s="3">
        <v>2</v>
      </c>
      <c r="E101" s="4">
        <v>28.58</v>
      </c>
      <c r="F101" s="5">
        <v>1</v>
      </c>
      <c r="G101" s="3">
        <v>1</v>
      </c>
      <c r="H101" s="14">
        <v>2</v>
      </c>
      <c r="I101" s="3">
        <v>11</v>
      </c>
      <c r="J101" s="15">
        <v>340</v>
      </c>
      <c r="S101" s="5">
        <f t="shared" si="1"/>
        <v>100</v>
      </c>
    </row>
    <row r="102" spans="2:32" ht="12.75">
      <c r="B102" s="3" t="s">
        <v>21</v>
      </c>
      <c r="C102" s="12">
        <v>101</v>
      </c>
      <c r="D102" s="3">
        <v>2</v>
      </c>
      <c r="E102" s="4">
        <v>29.01</v>
      </c>
      <c r="F102" s="5">
        <v>1</v>
      </c>
      <c r="G102" s="3">
        <v>1</v>
      </c>
      <c r="H102" s="14">
        <v>2</v>
      </c>
      <c r="I102" s="3">
        <v>31</v>
      </c>
      <c r="J102" s="15"/>
      <c r="S102" s="5">
        <f t="shared" si="1"/>
        <v>101</v>
      </c>
      <c r="AF102" s="3" t="s">
        <v>38</v>
      </c>
    </row>
    <row r="103" spans="1:19" ht="12.75">
      <c r="A103">
        <v>59</v>
      </c>
      <c r="B103" s="3" t="s">
        <v>21</v>
      </c>
      <c r="C103" s="12">
        <v>102</v>
      </c>
      <c r="D103" s="3">
        <v>2</v>
      </c>
      <c r="E103" s="4">
        <v>27.7</v>
      </c>
      <c r="F103" s="5">
        <v>1</v>
      </c>
      <c r="G103" s="3">
        <v>1</v>
      </c>
      <c r="H103" s="14">
        <v>2</v>
      </c>
      <c r="I103" s="3">
        <v>11</v>
      </c>
      <c r="J103" s="15">
        <v>334</v>
      </c>
      <c r="S103" s="5">
        <f t="shared" si="1"/>
        <v>102</v>
      </c>
    </row>
    <row r="104" spans="1:19" ht="12.75">
      <c r="A104">
        <v>57</v>
      </c>
      <c r="B104" s="3" t="s">
        <v>21</v>
      </c>
      <c r="C104" s="12">
        <v>103</v>
      </c>
      <c r="D104" s="3">
        <v>2</v>
      </c>
      <c r="E104" s="4">
        <v>26.57</v>
      </c>
      <c r="F104" s="5">
        <v>1</v>
      </c>
      <c r="G104" s="3">
        <v>1</v>
      </c>
      <c r="H104" s="14">
        <v>2</v>
      </c>
      <c r="I104" s="3">
        <v>11</v>
      </c>
      <c r="J104" s="15">
        <v>303</v>
      </c>
      <c r="S104" s="5">
        <f t="shared" si="1"/>
        <v>103</v>
      </c>
    </row>
    <row r="105" spans="1:19" ht="12.75">
      <c r="A105">
        <v>55</v>
      </c>
      <c r="B105" s="3" t="s">
        <v>21</v>
      </c>
      <c r="C105" s="12">
        <v>104</v>
      </c>
      <c r="D105" s="3">
        <v>2</v>
      </c>
      <c r="E105" s="4">
        <v>29.03</v>
      </c>
      <c r="F105" s="5">
        <v>1</v>
      </c>
      <c r="G105" s="3">
        <v>1</v>
      </c>
      <c r="H105" s="14">
        <v>2</v>
      </c>
      <c r="I105" s="3">
        <v>11</v>
      </c>
      <c r="J105" s="15">
        <v>337</v>
      </c>
      <c r="S105" s="5">
        <f t="shared" si="1"/>
        <v>104</v>
      </c>
    </row>
    <row r="106" spans="1:19" ht="12.75">
      <c r="A106">
        <v>54</v>
      </c>
      <c r="B106" s="3" t="s">
        <v>21</v>
      </c>
      <c r="C106" s="12">
        <v>105</v>
      </c>
      <c r="D106" s="3">
        <v>2</v>
      </c>
      <c r="E106" s="4">
        <v>27.67</v>
      </c>
      <c r="F106" s="5">
        <v>1</v>
      </c>
      <c r="G106" s="3">
        <v>1</v>
      </c>
      <c r="H106" s="14">
        <v>2</v>
      </c>
      <c r="I106" s="3">
        <v>11</v>
      </c>
      <c r="J106" s="15">
        <v>299</v>
      </c>
      <c r="S106" s="5">
        <f t="shared" si="1"/>
        <v>105</v>
      </c>
    </row>
    <row r="107" spans="2:32" ht="12.75">
      <c r="B107" s="3" t="s">
        <v>21</v>
      </c>
      <c r="C107" s="12">
        <v>106</v>
      </c>
      <c r="D107" s="3">
        <v>2</v>
      </c>
      <c r="E107" s="4">
        <v>23.07</v>
      </c>
      <c r="F107" s="5">
        <v>1</v>
      </c>
      <c r="G107" s="3">
        <v>1</v>
      </c>
      <c r="H107" s="14">
        <v>2</v>
      </c>
      <c r="I107" s="3">
        <v>31</v>
      </c>
      <c r="J107" s="15"/>
      <c r="S107" s="5">
        <f t="shared" si="1"/>
        <v>106</v>
      </c>
      <c r="AF107" s="3" t="s">
        <v>39</v>
      </c>
    </row>
    <row r="108" spans="1:19" ht="12.75">
      <c r="A108">
        <v>311</v>
      </c>
      <c r="B108" s="3" t="s">
        <v>21</v>
      </c>
      <c r="C108" s="12">
        <v>107</v>
      </c>
      <c r="D108" s="3">
        <v>2</v>
      </c>
      <c r="E108" s="4">
        <v>27.35</v>
      </c>
      <c r="F108" s="5">
        <v>1</v>
      </c>
      <c r="G108" s="3">
        <v>1</v>
      </c>
      <c r="H108" s="14">
        <v>2</v>
      </c>
      <c r="I108" s="3">
        <v>11</v>
      </c>
      <c r="J108" s="15">
        <v>320</v>
      </c>
      <c r="S108" s="5">
        <f t="shared" si="1"/>
        <v>107</v>
      </c>
    </row>
    <row r="109" spans="1:19" ht="12.75">
      <c r="A109">
        <v>312</v>
      </c>
      <c r="B109" s="3" t="s">
        <v>21</v>
      </c>
      <c r="C109" s="12">
        <v>108</v>
      </c>
      <c r="D109" s="3">
        <v>2</v>
      </c>
      <c r="E109" s="4">
        <v>25.64</v>
      </c>
      <c r="F109" s="5">
        <v>1</v>
      </c>
      <c r="G109" s="3">
        <v>1</v>
      </c>
      <c r="H109" s="14">
        <v>2</v>
      </c>
      <c r="I109" s="3">
        <v>11</v>
      </c>
      <c r="J109" s="15">
        <v>286</v>
      </c>
      <c r="S109" s="5">
        <f t="shared" si="1"/>
        <v>108</v>
      </c>
    </row>
    <row r="110" spans="1:19" ht="12.75">
      <c r="A110">
        <v>313</v>
      </c>
      <c r="B110" s="3" t="s">
        <v>21</v>
      </c>
      <c r="C110" s="12">
        <v>109</v>
      </c>
      <c r="D110" s="3">
        <v>2</v>
      </c>
      <c r="E110" s="4">
        <v>25.61</v>
      </c>
      <c r="F110" s="5">
        <v>1</v>
      </c>
      <c r="G110" s="3">
        <v>1</v>
      </c>
      <c r="H110" s="14">
        <v>2</v>
      </c>
      <c r="I110" s="3">
        <v>11</v>
      </c>
      <c r="J110" s="15">
        <v>312</v>
      </c>
      <c r="S110" s="5">
        <f t="shared" si="1"/>
        <v>109</v>
      </c>
    </row>
    <row r="111" spans="1:19" ht="12.75">
      <c r="A111">
        <v>322</v>
      </c>
      <c r="B111" s="3" t="s">
        <v>21</v>
      </c>
      <c r="C111" s="12">
        <v>110</v>
      </c>
      <c r="D111" s="3">
        <v>2</v>
      </c>
      <c r="E111" s="4">
        <v>24.84</v>
      </c>
      <c r="F111" s="5">
        <v>1</v>
      </c>
      <c r="G111" s="3">
        <v>1</v>
      </c>
      <c r="H111" s="14">
        <v>2</v>
      </c>
      <c r="I111" s="3">
        <v>11</v>
      </c>
      <c r="J111" s="15">
        <v>254</v>
      </c>
      <c r="S111" s="5">
        <f t="shared" si="1"/>
        <v>110</v>
      </c>
    </row>
    <row r="112" spans="1:19" ht="12.75">
      <c r="A112">
        <v>323</v>
      </c>
      <c r="B112" s="3" t="s">
        <v>21</v>
      </c>
      <c r="C112" s="12">
        <v>111</v>
      </c>
      <c r="D112" s="3">
        <v>2</v>
      </c>
      <c r="E112" s="4">
        <v>27.15</v>
      </c>
      <c r="F112" s="5">
        <v>1</v>
      </c>
      <c r="G112" s="3">
        <v>1</v>
      </c>
      <c r="H112" s="14">
        <v>2</v>
      </c>
      <c r="I112" s="3">
        <v>11</v>
      </c>
      <c r="J112" s="15">
        <v>288</v>
      </c>
      <c r="S112" s="5">
        <f t="shared" si="1"/>
        <v>111</v>
      </c>
    </row>
    <row r="113" spans="1:19" ht="12.75">
      <c r="A113">
        <v>324</v>
      </c>
      <c r="B113" s="3" t="s">
        <v>21</v>
      </c>
      <c r="C113" s="12">
        <v>112</v>
      </c>
      <c r="D113" s="3">
        <v>2</v>
      </c>
      <c r="E113" s="4">
        <v>27.15</v>
      </c>
      <c r="F113" s="5">
        <v>1</v>
      </c>
      <c r="G113" s="3">
        <v>1</v>
      </c>
      <c r="H113" s="14">
        <v>2</v>
      </c>
      <c r="I113" s="3">
        <v>11</v>
      </c>
      <c r="J113" s="15">
        <v>345</v>
      </c>
      <c r="S113" s="5">
        <f t="shared" si="1"/>
        <v>112</v>
      </c>
    </row>
    <row r="114" spans="1:19" ht="12.75">
      <c r="A114">
        <v>237</v>
      </c>
      <c r="B114" s="3" t="s">
        <v>21</v>
      </c>
      <c r="C114" s="12">
        <v>113</v>
      </c>
      <c r="D114" s="3">
        <v>2</v>
      </c>
      <c r="E114" s="4">
        <v>24.79</v>
      </c>
      <c r="F114" s="5">
        <v>1</v>
      </c>
      <c r="G114" s="3">
        <v>1</v>
      </c>
      <c r="H114" s="14">
        <v>2</v>
      </c>
      <c r="I114" s="3">
        <v>11</v>
      </c>
      <c r="J114" s="15">
        <v>309</v>
      </c>
      <c r="S114" s="5">
        <f t="shared" si="1"/>
        <v>113</v>
      </c>
    </row>
    <row r="115" spans="1:19" ht="12.75">
      <c r="A115">
        <v>258</v>
      </c>
      <c r="B115" s="3" t="s">
        <v>21</v>
      </c>
      <c r="C115" s="12">
        <v>114</v>
      </c>
      <c r="D115" s="3">
        <v>2</v>
      </c>
      <c r="E115" s="4">
        <v>26.24</v>
      </c>
      <c r="F115" s="5">
        <v>1</v>
      </c>
      <c r="G115" s="3">
        <v>1</v>
      </c>
      <c r="H115" s="14">
        <v>2</v>
      </c>
      <c r="I115" s="3">
        <v>11</v>
      </c>
      <c r="J115" s="15">
        <v>294</v>
      </c>
      <c r="S115" s="5">
        <f t="shared" si="1"/>
        <v>114</v>
      </c>
    </row>
    <row r="116" spans="1:19" ht="12.75">
      <c r="A116">
        <v>257</v>
      </c>
      <c r="B116" s="3" t="s">
        <v>21</v>
      </c>
      <c r="C116" s="12">
        <v>115</v>
      </c>
      <c r="D116" s="3">
        <v>2</v>
      </c>
      <c r="E116" s="4">
        <v>23.55</v>
      </c>
      <c r="F116" s="5">
        <v>1</v>
      </c>
      <c r="G116" s="3">
        <v>1</v>
      </c>
      <c r="H116" s="14">
        <v>2</v>
      </c>
      <c r="I116" s="3">
        <v>11</v>
      </c>
      <c r="J116" s="15">
        <v>277</v>
      </c>
      <c r="S116" s="5">
        <f t="shared" si="1"/>
        <v>115</v>
      </c>
    </row>
    <row r="117" spans="1:19" ht="12.75">
      <c r="A117">
        <v>251</v>
      </c>
      <c r="B117" s="3" t="s">
        <v>21</v>
      </c>
      <c r="C117" s="12">
        <v>116</v>
      </c>
      <c r="D117" s="3">
        <v>2</v>
      </c>
      <c r="E117" s="4">
        <v>26.31</v>
      </c>
      <c r="F117" s="5">
        <v>1</v>
      </c>
      <c r="G117" s="3">
        <v>1</v>
      </c>
      <c r="H117" s="14">
        <v>2</v>
      </c>
      <c r="I117" s="3">
        <v>11</v>
      </c>
      <c r="J117" s="15">
        <v>325</v>
      </c>
      <c r="S117" s="5">
        <f t="shared" si="1"/>
        <v>116</v>
      </c>
    </row>
    <row r="118" spans="1:32" ht="12.75">
      <c r="A118">
        <v>256</v>
      </c>
      <c r="B118" s="3" t="s">
        <v>21</v>
      </c>
      <c r="C118" s="12">
        <v>117</v>
      </c>
      <c r="D118" s="3">
        <v>2</v>
      </c>
      <c r="E118" s="4">
        <v>26.74</v>
      </c>
      <c r="F118" s="5">
        <v>1</v>
      </c>
      <c r="G118" s="3">
        <v>1</v>
      </c>
      <c r="H118" s="14">
        <v>2</v>
      </c>
      <c r="I118" s="3">
        <v>12</v>
      </c>
      <c r="J118" s="15">
        <v>379</v>
      </c>
      <c r="S118" s="5">
        <f t="shared" si="1"/>
        <v>117</v>
      </c>
      <c r="AF118" s="3" t="s">
        <v>40</v>
      </c>
    </row>
    <row r="119" spans="1:32" ht="12.75">
      <c r="A119">
        <v>254</v>
      </c>
      <c r="B119" s="3" t="s">
        <v>21</v>
      </c>
      <c r="C119" s="12">
        <v>118</v>
      </c>
      <c r="D119" s="3">
        <v>2</v>
      </c>
      <c r="E119" s="4">
        <v>24.52</v>
      </c>
      <c r="F119" s="5">
        <v>1</v>
      </c>
      <c r="G119" s="3">
        <v>1</v>
      </c>
      <c r="H119" s="14">
        <v>2</v>
      </c>
      <c r="I119" s="3">
        <v>12</v>
      </c>
      <c r="J119" s="15">
        <v>256</v>
      </c>
      <c r="S119" s="5">
        <f t="shared" si="1"/>
        <v>118</v>
      </c>
      <c r="AF119" s="3" t="s">
        <v>40</v>
      </c>
    </row>
    <row r="120" spans="1:19" ht="12.75">
      <c r="A120">
        <v>249</v>
      </c>
      <c r="B120" s="3" t="s">
        <v>21</v>
      </c>
      <c r="C120" s="12">
        <v>119</v>
      </c>
      <c r="D120" s="3">
        <v>2</v>
      </c>
      <c r="E120" s="4">
        <v>23.55</v>
      </c>
      <c r="F120" s="5">
        <v>1</v>
      </c>
      <c r="G120" s="3">
        <v>1</v>
      </c>
      <c r="H120" s="14">
        <v>2</v>
      </c>
      <c r="I120" s="3">
        <v>11</v>
      </c>
      <c r="J120" s="15">
        <v>267</v>
      </c>
      <c r="S120" s="5">
        <f t="shared" si="1"/>
        <v>119</v>
      </c>
    </row>
    <row r="121" spans="2:32" ht="12.75">
      <c r="B121" s="3" t="s">
        <v>21</v>
      </c>
      <c r="C121" s="12">
        <v>120</v>
      </c>
      <c r="D121" s="3">
        <v>2</v>
      </c>
      <c r="E121" s="4">
        <v>26.43</v>
      </c>
      <c r="F121" s="5">
        <v>0</v>
      </c>
      <c r="H121" s="14"/>
      <c r="J121" s="15"/>
      <c r="S121" s="5">
        <f t="shared" si="1"/>
        <v>120</v>
      </c>
      <c r="AF121" s="3" t="s">
        <v>25</v>
      </c>
    </row>
    <row r="122" spans="2:32" ht="12.75">
      <c r="B122" s="3" t="s">
        <v>21</v>
      </c>
      <c r="C122" s="12">
        <v>121</v>
      </c>
      <c r="D122" s="3">
        <v>1</v>
      </c>
      <c r="E122" s="4">
        <v>26.37</v>
      </c>
      <c r="F122" s="5">
        <v>0</v>
      </c>
      <c r="H122" s="14"/>
      <c r="J122" s="15"/>
      <c r="S122" s="5">
        <f t="shared" si="1"/>
        <v>121</v>
      </c>
      <c r="AF122" s="3" t="s">
        <v>25</v>
      </c>
    </row>
    <row r="123" spans="2:32" ht="12.75">
      <c r="B123" s="3" t="s">
        <v>21</v>
      </c>
      <c r="C123" s="12">
        <v>122</v>
      </c>
      <c r="D123" s="3">
        <v>2</v>
      </c>
      <c r="E123" s="4">
        <v>31.79</v>
      </c>
      <c r="F123" s="5">
        <v>0</v>
      </c>
      <c r="H123" s="14"/>
      <c r="J123" s="15"/>
      <c r="S123" s="5">
        <f t="shared" si="1"/>
        <v>122</v>
      </c>
      <c r="AF123" s="3" t="s">
        <v>25</v>
      </c>
    </row>
    <row r="124" spans="2:32" ht="12.75">
      <c r="B124" s="3" t="s">
        <v>21</v>
      </c>
      <c r="C124" s="12">
        <v>123</v>
      </c>
      <c r="D124" s="3">
        <v>3</v>
      </c>
      <c r="E124" s="4">
        <v>24.56</v>
      </c>
      <c r="F124" s="5">
        <v>0</v>
      </c>
      <c r="H124" s="14"/>
      <c r="J124" s="15"/>
      <c r="S124" s="5">
        <f t="shared" si="1"/>
        <v>123</v>
      </c>
      <c r="AF124" s="3" t="s">
        <v>25</v>
      </c>
    </row>
    <row r="125" spans="2:32" ht="12.75">
      <c r="B125" s="3" t="s">
        <v>21</v>
      </c>
      <c r="C125" s="12">
        <v>124</v>
      </c>
      <c r="D125" s="3">
        <v>1</v>
      </c>
      <c r="E125" s="4">
        <v>29.13</v>
      </c>
      <c r="F125" s="5">
        <v>0</v>
      </c>
      <c r="H125" s="14"/>
      <c r="J125" s="15"/>
      <c r="S125" s="5">
        <f t="shared" si="1"/>
        <v>124</v>
      </c>
      <c r="AF125" s="3" t="s">
        <v>25</v>
      </c>
    </row>
    <row r="126" spans="2:32" ht="12.75">
      <c r="B126" s="3" t="s">
        <v>21</v>
      </c>
      <c r="C126" s="12">
        <v>125</v>
      </c>
      <c r="D126" s="3">
        <v>2</v>
      </c>
      <c r="E126" s="4">
        <v>23.59</v>
      </c>
      <c r="F126" s="5">
        <v>0</v>
      </c>
      <c r="H126" s="14"/>
      <c r="J126" s="15"/>
      <c r="S126" s="5">
        <f t="shared" si="1"/>
        <v>125</v>
      </c>
      <c r="AF126" s="3" t="s">
        <v>25</v>
      </c>
    </row>
    <row r="127" spans="1:19" ht="12.75">
      <c r="A127">
        <v>135</v>
      </c>
      <c r="B127" s="3" t="s">
        <v>21</v>
      </c>
      <c r="C127" s="12">
        <v>126</v>
      </c>
      <c r="D127" s="3">
        <v>3</v>
      </c>
      <c r="E127" s="4">
        <v>25.3</v>
      </c>
      <c r="F127" s="5">
        <v>1</v>
      </c>
      <c r="G127" s="3">
        <v>1</v>
      </c>
      <c r="H127" s="14">
        <v>5</v>
      </c>
      <c r="I127" s="3">
        <v>11</v>
      </c>
      <c r="J127" s="15">
        <v>492</v>
      </c>
      <c r="S127" s="5">
        <f t="shared" si="1"/>
        <v>126</v>
      </c>
    </row>
    <row r="128" spans="1:32" ht="12.75">
      <c r="A128">
        <v>128</v>
      </c>
      <c r="B128" s="3" t="s">
        <v>21</v>
      </c>
      <c r="C128" s="12">
        <v>127</v>
      </c>
      <c r="D128" s="3">
        <v>2</v>
      </c>
      <c r="E128" s="4">
        <v>22.97</v>
      </c>
      <c r="F128" s="5">
        <v>1</v>
      </c>
      <c r="G128" s="3">
        <v>1</v>
      </c>
      <c r="H128" s="14">
        <v>21</v>
      </c>
      <c r="I128" s="3">
        <v>11</v>
      </c>
      <c r="J128" s="15">
        <v>253</v>
      </c>
      <c r="S128" s="5">
        <f t="shared" si="1"/>
        <v>127</v>
      </c>
      <c r="AF128" s="3" t="s">
        <v>31</v>
      </c>
    </row>
    <row r="129" spans="1:32" ht="12.75">
      <c r="A129">
        <v>133</v>
      </c>
      <c r="B129" s="3" t="s">
        <v>21</v>
      </c>
      <c r="C129" s="12">
        <v>128</v>
      </c>
      <c r="D129" s="3">
        <v>3</v>
      </c>
      <c r="E129" s="4">
        <v>25.98</v>
      </c>
      <c r="F129" s="5">
        <v>1</v>
      </c>
      <c r="G129" s="3">
        <v>1</v>
      </c>
      <c r="H129" s="14">
        <v>5</v>
      </c>
      <c r="I129" s="3">
        <v>11</v>
      </c>
      <c r="J129" s="15">
        <v>527</v>
      </c>
      <c r="S129" s="5">
        <f t="shared" si="1"/>
        <v>128</v>
      </c>
      <c r="AF129" s="3" t="s">
        <v>41</v>
      </c>
    </row>
    <row r="130" spans="1:19" ht="12.75">
      <c r="A130">
        <v>126</v>
      </c>
      <c r="B130" s="3" t="s">
        <v>21</v>
      </c>
      <c r="C130" s="12">
        <v>129</v>
      </c>
      <c r="D130" s="3">
        <v>2</v>
      </c>
      <c r="E130" s="4">
        <v>26.93</v>
      </c>
      <c r="F130" s="5">
        <v>1</v>
      </c>
      <c r="G130" s="3">
        <v>1</v>
      </c>
      <c r="H130" s="14">
        <v>2</v>
      </c>
      <c r="I130" s="3">
        <v>11</v>
      </c>
      <c r="J130" s="15">
        <v>369</v>
      </c>
      <c r="S130" s="5">
        <f t="shared" si="1"/>
        <v>129</v>
      </c>
    </row>
    <row r="131" spans="1:19" ht="12.75">
      <c r="A131">
        <v>112</v>
      </c>
      <c r="B131" s="3" t="s">
        <v>21</v>
      </c>
      <c r="C131" s="12">
        <v>130</v>
      </c>
      <c r="D131" s="3">
        <v>2</v>
      </c>
      <c r="E131" s="4">
        <v>28.25</v>
      </c>
      <c r="F131" s="5">
        <v>1</v>
      </c>
      <c r="G131" s="3">
        <v>1</v>
      </c>
      <c r="H131" s="14">
        <v>2</v>
      </c>
      <c r="I131" s="3">
        <v>11</v>
      </c>
      <c r="J131" s="15">
        <v>329</v>
      </c>
      <c r="S131" s="5">
        <f aca="true" t="shared" si="2" ref="S131:S194">C131</f>
        <v>130</v>
      </c>
    </row>
    <row r="132" spans="1:19" ht="12.75">
      <c r="A132">
        <v>102</v>
      </c>
      <c r="B132" s="3" t="s">
        <v>21</v>
      </c>
      <c r="C132" s="12">
        <v>131</v>
      </c>
      <c r="D132" s="3">
        <v>2</v>
      </c>
      <c r="E132" s="4">
        <v>26.58</v>
      </c>
      <c r="F132" s="5">
        <v>1</v>
      </c>
      <c r="G132" s="3">
        <v>1</v>
      </c>
      <c r="H132" s="14">
        <v>2</v>
      </c>
      <c r="I132" s="3">
        <v>11</v>
      </c>
      <c r="J132" s="15">
        <v>270</v>
      </c>
      <c r="S132" s="5">
        <f t="shared" si="2"/>
        <v>131</v>
      </c>
    </row>
    <row r="133" spans="1:19" ht="12.75">
      <c r="A133">
        <v>103</v>
      </c>
      <c r="B133" s="3" t="s">
        <v>21</v>
      </c>
      <c r="C133" s="12">
        <v>132</v>
      </c>
      <c r="D133" s="3">
        <v>2</v>
      </c>
      <c r="E133" s="4">
        <v>27.56</v>
      </c>
      <c r="F133" s="5">
        <v>1</v>
      </c>
      <c r="G133" s="3">
        <v>1</v>
      </c>
      <c r="H133" s="14">
        <v>2</v>
      </c>
      <c r="I133" s="3">
        <v>11</v>
      </c>
      <c r="J133" s="15">
        <v>277</v>
      </c>
      <c r="S133" s="5">
        <f t="shared" si="2"/>
        <v>132</v>
      </c>
    </row>
    <row r="134" spans="1:19" ht="12.75">
      <c r="A134">
        <v>186</v>
      </c>
      <c r="B134" s="3" t="s">
        <v>21</v>
      </c>
      <c r="C134" s="12">
        <v>133</v>
      </c>
      <c r="D134" s="3">
        <v>2</v>
      </c>
      <c r="E134" s="4">
        <v>24.97</v>
      </c>
      <c r="F134" s="5">
        <v>1</v>
      </c>
      <c r="G134" s="3">
        <v>1</v>
      </c>
      <c r="H134" s="14">
        <v>2</v>
      </c>
      <c r="I134" s="3">
        <v>11</v>
      </c>
      <c r="J134" s="15">
        <v>263</v>
      </c>
      <c r="S134" s="5">
        <f t="shared" si="2"/>
        <v>133</v>
      </c>
    </row>
    <row r="135" spans="1:19" ht="12.75">
      <c r="A135">
        <v>37</v>
      </c>
      <c r="B135" s="3" t="s">
        <v>21</v>
      </c>
      <c r="C135" s="12">
        <v>134</v>
      </c>
      <c r="D135" s="3">
        <v>2</v>
      </c>
      <c r="E135" s="4">
        <v>26.69</v>
      </c>
      <c r="F135" s="5">
        <v>1</v>
      </c>
      <c r="G135" s="3">
        <v>1</v>
      </c>
      <c r="H135" s="14">
        <v>2</v>
      </c>
      <c r="I135" s="3">
        <v>11</v>
      </c>
      <c r="J135" s="15">
        <v>290</v>
      </c>
      <c r="S135" s="5">
        <f t="shared" si="2"/>
        <v>134</v>
      </c>
    </row>
    <row r="136" spans="1:19" ht="12.75">
      <c r="A136">
        <v>72</v>
      </c>
      <c r="B136" s="3" t="s">
        <v>21</v>
      </c>
      <c r="C136" s="12">
        <v>135</v>
      </c>
      <c r="D136" s="3">
        <v>2</v>
      </c>
      <c r="E136" s="4">
        <v>28.04</v>
      </c>
      <c r="F136" s="5">
        <v>1</v>
      </c>
      <c r="G136" s="3">
        <v>1</v>
      </c>
      <c r="H136" s="14">
        <v>2</v>
      </c>
      <c r="I136" s="3">
        <v>11</v>
      </c>
      <c r="J136" s="15">
        <v>321</v>
      </c>
      <c r="S136" s="5">
        <f t="shared" si="2"/>
        <v>135</v>
      </c>
    </row>
    <row r="137" spans="1:19" ht="12.75">
      <c r="A137">
        <v>75</v>
      </c>
      <c r="B137" s="3" t="s">
        <v>21</v>
      </c>
      <c r="C137" s="12">
        <v>136</v>
      </c>
      <c r="D137" s="3">
        <v>2</v>
      </c>
      <c r="E137" s="4">
        <v>27.46</v>
      </c>
      <c r="F137" s="5">
        <v>1</v>
      </c>
      <c r="G137" s="3">
        <v>1</v>
      </c>
      <c r="H137" s="14">
        <v>2</v>
      </c>
      <c r="I137" s="3">
        <v>11</v>
      </c>
      <c r="J137" s="15">
        <v>339</v>
      </c>
      <c r="S137" s="5">
        <f t="shared" si="2"/>
        <v>136</v>
      </c>
    </row>
    <row r="138" spans="1:19" ht="12.75">
      <c r="A138">
        <v>69</v>
      </c>
      <c r="B138" s="3" t="s">
        <v>21</v>
      </c>
      <c r="C138" s="12">
        <v>137</v>
      </c>
      <c r="D138" s="3">
        <v>2</v>
      </c>
      <c r="E138" s="4">
        <v>26.07</v>
      </c>
      <c r="F138" s="5">
        <v>1</v>
      </c>
      <c r="G138" s="3">
        <v>1</v>
      </c>
      <c r="H138" s="14">
        <v>2</v>
      </c>
      <c r="I138" s="3">
        <v>11</v>
      </c>
      <c r="J138" s="15">
        <v>282</v>
      </c>
      <c r="S138" s="5">
        <f t="shared" si="2"/>
        <v>137</v>
      </c>
    </row>
    <row r="139" spans="1:19" ht="12.75">
      <c r="A139">
        <v>76</v>
      </c>
      <c r="B139" s="3" t="s">
        <v>21</v>
      </c>
      <c r="C139" s="12">
        <v>138</v>
      </c>
      <c r="D139" s="3">
        <v>2</v>
      </c>
      <c r="E139" s="4">
        <v>27.39</v>
      </c>
      <c r="F139" s="5">
        <v>1</v>
      </c>
      <c r="G139" s="3">
        <v>1</v>
      </c>
      <c r="H139" s="14">
        <v>2</v>
      </c>
      <c r="I139" s="3">
        <v>11</v>
      </c>
      <c r="J139" s="15">
        <v>317</v>
      </c>
      <c r="S139" s="5">
        <f t="shared" si="2"/>
        <v>138</v>
      </c>
    </row>
    <row r="140" spans="1:19" ht="12.75">
      <c r="A140">
        <v>66</v>
      </c>
      <c r="B140" s="3" t="s">
        <v>21</v>
      </c>
      <c r="C140" s="12">
        <v>139</v>
      </c>
      <c r="D140" s="3">
        <v>2</v>
      </c>
      <c r="E140" s="4">
        <v>25.49</v>
      </c>
      <c r="F140" s="5">
        <v>1</v>
      </c>
      <c r="G140" s="3">
        <v>1</v>
      </c>
      <c r="H140" s="14">
        <v>2</v>
      </c>
      <c r="I140" s="3">
        <v>11</v>
      </c>
      <c r="J140" s="15">
        <v>263</v>
      </c>
      <c r="S140" s="5">
        <f t="shared" si="2"/>
        <v>139</v>
      </c>
    </row>
    <row r="141" spans="1:19" ht="12.75">
      <c r="A141">
        <v>78</v>
      </c>
      <c r="B141" s="3" t="s">
        <v>21</v>
      </c>
      <c r="C141" s="12">
        <v>140</v>
      </c>
      <c r="D141" s="3">
        <v>2</v>
      </c>
      <c r="E141" s="4">
        <v>25.97</v>
      </c>
      <c r="F141" s="5">
        <v>1</v>
      </c>
      <c r="G141" s="3">
        <v>1</v>
      </c>
      <c r="H141" s="14">
        <v>2</v>
      </c>
      <c r="I141" s="3">
        <v>11</v>
      </c>
      <c r="J141" s="15">
        <v>307</v>
      </c>
      <c r="S141" s="5">
        <f t="shared" si="2"/>
        <v>140</v>
      </c>
    </row>
    <row r="142" spans="1:19" ht="12.75">
      <c r="A142">
        <v>64</v>
      </c>
      <c r="B142" s="3" t="s">
        <v>21</v>
      </c>
      <c r="C142" s="12">
        <v>141</v>
      </c>
      <c r="D142" s="3">
        <v>2</v>
      </c>
      <c r="E142" s="4">
        <v>24.08</v>
      </c>
      <c r="F142" s="5">
        <v>1</v>
      </c>
      <c r="G142" s="3">
        <v>1</v>
      </c>
      <c r="H142" s="14">
        <v>2</v>
      </c>
      <c r="I142" s="3">
        <v>11</v>
      </c>
      <c r="J142" s="15">
        <v>281</v>
      </c>
      <c r="S142" s="5">
        <f t="shared" si="2"/>
        <v>141</v>
      </c>
    </row>
    <row r="143" spans="1:19" ht="12.75">
      <c r="A143">
        <v>79</v>
      </c>
      <c r="B143" s="3" t="s">
        <v>21</v>
      </c>
      <c r="C143" s="12">
        <v>142</v>
      </c>
      <c r="D143" s="3">
        <v>2</v>
      </c>
      <c r="E143" s="4">
        <v>26.2</v>
      </c>
      <c r="F143" s="5">
        <v>1</v>
      </c>
      <c r="G143" s="3">
        <v>1</v>
      </c>
      <c r="H143" s="14">
        <v>2</v>
      </c>
      <c r="I143" s="3">
        <v>11</v>
      </c>
      <c r="J143" s="15">
        <v>343</v>
      </c>
      <c r="S143" s="5">
        <f t="shared" si="2"/>
        <v>142</v>
      </c>
    </row>
    <row r="144" spans="1:19" ht="12.75">
      <c r="A144">
        <v>80</v>
      </c>
      <c r="B144" s="3" t="s">
        <v>21</v>
      </c>
      <c r="C144" s="12">
        <v>143</v>
      </c>
      <c r="D144" s="3">
        <v>2</v>
      </c>
      <c r="E144" s="4">
        <v>25.49</v>
      </c>
      <c r="F144" s="5">
        <v>1</v>
      </c>
      <c r="G144" s="3">
        <v>1</v>
      </c>
      <c r="H144" s="14">
        <v>2</v>
      </c>
      <c r="I144" s="3">
        <v>11</v>
      </c>
      <c r="J144" s="15">
        <v>323</v>
      </c>
      <c r="S144" s="5">
        <f t="shared" si="2"/>
        <v>143</v>
      </c>
    </row>
    <row r="145" spans="1:32" ht="12.75">
      <c r="A145">
        <v>82</v>
      </c>
      <c r="B145" s="3" t="s">
        <v>21</v>
      </c>
      <c r="C145" s="12">
        <v>144</v>
      </c>
      <c r="D145" s="3">
        <v>2</v>
      </c>
      <c r="E145" s="4">
        <v>26.84</v>
      </c>
      <c r="F145" s="5">
        <v>1</v>
      </c>
      <c r="G145" s="3">
        <v>1</v>
      </c>
      <c r="H145" s="14">
        <v>2</v>
      </c>
      <c r="I145" s="3">
        <v>12</v>
      </c>
      <c r="J145" s="15">
        <v>354</v>
      </c>
      <c r="S145" s="5">
        <f t="shared" si="2"/>
        <v>144</v>
      </c>
      <c r="AF145" s="3" t="s">
        <v>43</v>
      </c>
    </row>
    <row r="146" spans="1:19" ht="12.75">
      <c r="A146">
        <v>84</v>
      </c>
      <c r="B146" s="3" t="s">
        <v>21</v>
      </c>
      <c r="C146" s="12">
        <v>145</v>
      </c>
      <c r="D146" s="3">
        <v>2</v>
      </c>
      <c r="E146" s="4">
        <v>26.36</v>
      </c>
      <c r="F146" s="5">
        <v>1</v>
      </c>
      <c r="G146" s="3">
        <v>1</v>
      </c>
      <c r="H146" s="14">
        <v>2</v>
      </c>
      <c r="I146" s="3">
        <v>11</v>
      </c>
      <c r="J146" s="15">
        <v>270</v>
      </c>
      <c r="S146" s="5">
        <f t="shared" si="2"/>
        <v>145</v>
      </c>
    </row>
    <row r="147" spans="1:19" ht="12.75">
      <c r="A147">
        <v>85</v>
      </c>
      <c r="B147" s="3" t="s">
        <v>21</v>
      </c>
      <c r="C147" s="12">
        <v>146</v>
      </c>
      <c r="D147" s="3">
        <v>2</v>
      </c>
      <c r="E147" s="4">
        <v>25.37</v>
      </c>
      <c r="F147" s="5">
        <v>1</v>
      </c>
      <c r="G147" s="3">
        <v>1</v>
      </c>
      <c r="H147" s="14">
        <v>2</v>
      </c>
      <c r="I147" s="3">
        <v>11</v>
      </c>
      <c r="J147" s="15">
        <v>302</v>
      </c>
      <c r="S147" s="5">
        <f t="shared" si="2"/>
        <v>146</v>
      </c>
    </row>
    <row r="148" spans="1:19" ht="12.75">
      <c r="A148">
        <v>226</v>
      </c>
      <c r="B148" s="3" t="s">
        <v>21</v>
      </c>
      <c r="C148" s="12">
        <v>147</v>
      </c>
      <c r="D148" s="3">
        <v>2</v>
      </c>
      <c r="E148" s="4">
        <v>26.74</v>
      </c>
      <c r="F148" s="5">
        <v>1</v>
      </c>
      <c r="G148" s="3">
        <v>1</v>
      </c>
      <c r="H148" s="14">
        <v>2</v>
      </c>
      <c r="I148" s="3">
        <v>11</v>
      </c>
      <c r="J148" s="15">
        <v>282</v>
      </c>
      <c r="S148" s="5">
        <f t="shared" si="2"/>
        <v>147</v>
      </c>
    </row>
    <row r="149" spans="1:19" ht="12.75">
      <c r="A149">
        <v>227</v>
      </c>
      <c r="B149" s="3" t="s">
        <v>21</v>
      </c>
      <c r="C149" s="12">
        <v>148</v>
      </c>
      <c r="D149" s="3">
        <v>2</v>
      </c>
      <c r="E149" s="4">
        <v>28.11</v>
      </c>
      <c r="F149" s="5">
        <v>1</v>
      </c>
      <c r="G149" s="3">
        <v>1</v>
      </c>
      <c r="H149" s="14">
        <v>2</v>
      </c>
      <c r="I149" s="3">
        <v>11</v>
      </c>
      <c r="J149" s="15">
        <v>307</v>
      </c>
      <c r="S149" s="5">
        <f t="shared" si="2"/>
        <v>148</v>
      </c>
    </row>
    <row r="150" spans="1:19" ht="12.75">
      <c r="A150">
        <v>225</v>
      </c>
      <c r="B150" s="3" t="s">
        <v>21</v>
      </c>
      <c r="C150" s="12">
        <v>149</v>
      </c>
      <c r="D150" s="3">
        <v>2</v>
      </c>
      <c r="E150" s="4">
        <v>23.17</v>
      </c>
      <c r="F150" s="5">
        <v>1</v>
      </c>
      <c r="G150" s="3">
        <v>1</v>
      </c>
      <c r="H150" s="14">
        <v>2</v>
      </c>
      <c r="I150" s="3">
        <v>11</v>
      </c>
      <c r="J150" s="15">
        <v>264</v>
      </c>
      <c r="S150" s="5">
        <f t="shared" si="2"/>
        <v>149</v>
      </c>
    </row>
    <row r="151" spans="1:19" ht="12.75">
      <c r="A151">
        <v>231</v>
      </c>
      <c r="B151" s="3" t="s">
        <v>21</v>
      </c>
      <c r="C151" s="12">
        <v>150</v>
      </c>
      <c r="D151" s="3">
        <v>2</v>
      </c>
      <c r="E151" s="4">
        <v>24.89</v>
      </c>
      <c r="F151" s="5">
        <v>1</v>
      </c>
      <c r="G151" s="3">
        <v>1</v>
      </c>
      <c r="H151" s="14">
        <v>2</v>
      </c>
      <c r="I151" s="3">
        <v>11</v>
      </c>
      <c r="J151" s="15">
        <v>258</v>
      </c>
      <c r="S151" s="5">
        <f t="shared" si="2"/>
        <v>150</v>
      </c>
    </row>
    <row r="152" spans="1:19" ht="12.75">
      <c r="A152">
        <v>224</v>
      </c>
      <c r="B152" s="3" t="s">
        <v>21</v>
      </c>
      <c r="C152" s="12">
        <v>151</v>
      </c>
      <c r="D152" s="3">
        <v>2</v>
      </c>
      <c r="E152" s="4">
        <v>25.7</v>
      </c>
      <c r="F152" s="5">
        <v>1</v>
      </c>
      <c r="G152" s="3">
        <v>1</v>
      </c>
      <c r="H152" s="14">
        <v>2</v>
      </c>
      <c r="I152" s="3">
        <v>11</v>
      </c>
      <c r="J152" s="15">
        <v>245</v>
      </c>
      <c r="S152" s="5">
        <f t="shared" si="2"/>
        <v>151</v>
      </c>
    </row>
    <row r="153" spans="2:32" ht="12.75">
      <c r="B153" s="3" t="s">
        <v>21</v>
      </c>
      <c r="C153" s="12">
        <v>152</v>
      </c>
      <c r="D153" s="3">
        <v>2</v>
      </c>
      <c r="E153" s="4">
        <v>25.57</v>
      </c>
      <c r="F153" s="5">
        <v>1</v>
      </c>
      <c r="G153" s="3">
        <v>1</v>
      </c>
      <c r="H153" s="14">
        <v>2</v>
      </c>
      <c r="I153" s="3">
        <v>31</v>
      </c>
      <c r="J153" s="15"/>
      <c r="S153" s="5">
        <f t="shared" si="2"/>
        <v>152</v>
      </c>
      <c r="AF153" s="3" t="s">
        <v>44</v>
      </c>
    </row>
    <row r="154" spans="1:32" ht="12.75">
      <c r="A154">
        <v>223</v>
      </c>
      <c r="B154" s="3" t="s">
        <v>21</v>
      </c>
      <c r="C154" s="12">
        <v>153</v>
      </c>
      <c r="D154" s="3">
        <v>2</v>
      </c>
      <c r="E154" s="4">
        <v>24.53</v>
      </c>
      <c r="F154" s="5">
        <v>1</v>
      </c>
      <c r="G154" s="3">
        <v>1</v>
      </c>
      <c r="H154" s="14">
        <v>2</v>
      </c>
      <c r="I154" s="3">
        <v>11</v>
      </c>
      <c r="J154" s="15">
        <v>230</v>
      </c>
      <c r="S154" s="5">
        <f t="shared" si="2"/>
        <v>153</v>
      </c>
      <c r="AF154" s="3" t="s">
        <v>45</v>
      </c>
    </row>
    <row r="155" spans="1:19" ht="12.75">
      <c r="A155">
        <v>229</v>
      </c>
      <c r="B155" s="3" t="s">
        <v>21</v>
      </c>
      <c r="C155" s="12">
        <v>154</v>
      </c>
      <c r="D155" s="3">
        <v>2</v>
      </c>
      <c r="E155" s="4">
        <v>25.29</v>
      </c>
      <c r="F155" s="5">
        <v>1</v>
      </c>
      <c r="G155" s="3">
        <v>1</v>
      </c>
      <c r="H155" s="14">
        <v>2</v>
      </c>
      <c r="I155" s="3">
        <v>11</v>
      </c>
      <c r="J155" s="15">
        <v>244</v>
      </c>
      <c r="S155" s="5">
        <f t="shared" si="2"/>
        <v>154</v>
      </c>
    </row>
    <row r="156" spans="1:19" ht="12.75">
      <c r="A156">
        <v>234</v>
      </c>
      <c r="B156" s="3" t="s">
        <v>21</v>
      </c>
      <c r="C156" s="12">
        <v>155</v>
      </c>
      <c r="D156" s="3">
        <v>2</v>
      </c>
      <c r="E156" s="4">
        <v>25.53</v>
      </c>
      <c r="F156" s="5">
        <v>1</v>
      </c>
      <c r="G156" s="3">
        <v>1</v>
      </c>
      <c r="H156" s="14">
        <v>2</v>
      </c>
      <c r="I156" s="3">
        <v>11</v>
      </c>
      <c r="J156" s="15">
        <v>269</v>
      </c>
      <c r="S156" s="5">
        <f t="shared" si="2"/>
        <v>155</v>
      </c>
    </row>
    <row r="157" spans="1:19" ht="12.75">
      <c r="A157">
        <v>228</v>
      </c>
      <c r="B157" s="3" t="s">
        <v>21</v>
      </c>
      <c r="C157" s="12">
        <v>156</v>
      </c>
      <c r="D157" s="3">
        <v>2</v>
      </c>
      <c r="E157" s="4">
        <v>22.91</v>
      </c>
      <c r="F157" s="5">
        <v>1</v>
      </c>
      <c r="G157" s="3">
        <v>1</v>
      </c>
      <c r="H157" s="14">
        <v>2</v>
      </c>
      <c r="I157" s="3">
        <v>11</v>
      </c>
      <c r="J157" s="15">
        <v>229</v>
      </c>
      <c r="S157" s="5">
        <f t="shared" si="2"/>
        <v>156</v>
      </c>
    </row>
    <row r="158" spans="1:19" ht="12.75">
      <c r="A158">
        <v>235</v>
      </c>
      <c r="B158" s="3" t="s">
        <v>21</v>
      </c>
      <c r="C158" s="12">
        <v>157</v>
      </c>
      <c r="D158" s="3">
        <v>2</v>
      </c>
      <c r="E158" s="4">
        <v>22.21</v>
      </c>
      <c r="F158" s="5">
        <v>1</v>
      </c>
      <c r="G158" s="3">
        <v>1</v>
      </c>
      <c r="H158" s="14">
        <v>2</v>
      </c>
      <c r="I158" s="3">
        <v>11</v>
      </c>
      <c r="J158" s="15">
        <v>219</v>
      </c>
      <c r="S158" s="5">
        <f t="shared" si="2"/>
        <v>157</v>
      </c>
    </row>
    <row r="159" spans="1:19" ht="12.75">
      <c r="A159">
        <v>240</v>
      </c>
      <c r="B159" s="3" t="s">
        <v>21</v>
      </c>
      <c r="C159" s="12">
        <v>158</v>
      </c>
      <c r="D159" s="3">
        <v>2</v>
      </c>
      <c r="E159" s="4">
        <v>24.4</v>
      </c>
      <c r="F159" s="5">
        <v>1</v>
      </c>
      <c r="G159" s="3">
        <v>1</v>
      </c>
      <c r="H159" s="14">
        <v>2</v>
      </c>
      <c r="I159" s="3">
        <v>11</v>
      </c>
      <c r="J159" s="15">
        <v>281</v>
      </c>
      <c r="S159" s="5">
        <f t="shared" si="2"/>
        <v>158</v>
      </c>
    </row>
    <row r="160" spans="1:19" ht="12.75">
      <c r="A160">
        <v>238</v>
      </c>
      <c r="B160" s="3" t="s">
        <v>21</v>
      </c>
      <c r="C160" s="12">
        <v>159</v>
      </c>
      <c r="D160" s="3">
        <v>2</v>
      </c>
      <c r="E160" s="4">
        <v>25.1</v>
      </c>
      <c r="F160" s="5">
        <v>1</v>
      </c>
      <c r="G160" s="3">
        <v>1</v>
      </c>
      <c r="H160" s="14">
        <v>2</v>
      </c>
      <c r="I160" s="3">
        <v>11</v>
      </c>
      <c r="J160" s="15">
        <v>271</v>
      </c>
      <c r="S160" s="5">
        <f t="shared" si="2"/>
        <v>159</v>
      </c>
    </row>
    <row r="161" spans="1:19" ht="12.75">
      <c r="A161">
        <v>239</v>
      </c>
      <c r="B161" s="3" t="s">
        <v>21</v>
      </c>
      <c r="C161" s="12">
        <v>160</v>
      </c>
      <c r="D161" s="3">
        <v>2</v>
      </c>
      <c r="E161" s="4">
        <v>24.02</v>
      </c>
      <c r="F161" s="5">
        <v>1</v>
      </c>
      <c r="G161" s="3">
        <v>1</v>
      </c>
      <c r="H161" s="14">
        <v>2</v>
      </c>
      <c r="I161" s="3">
        <v>11</v>
      </c>
      <c r="J161" s="15">
        <v>274</v>
      </c>
      <c r="S161" s="5">
        <f t="shared" si="2"/>
        <v>160</v>
      </c>
    </row>
    <row r="162" spans="1:19" ht="12.75">
      <c r="A162">
        <v>243</v>
      </c>
      <c r="B162" s="3" t="s">
        <v>21</v>
      </c>
      <c r="C162" s="12">
        <v>161</v>
      </c>
      <c r="D162" s="3">
        <v>2</v>
      </c>
      <c r="E162" s="4">
        <v>24.13</v>
      </c>
      <c r="F162" s="5">
        <v>1</v>
      </c>
      <c r="G162" s="3">
        <v>1</v>
      </c>
      <c r="H162" s="14">
        <v>2</v>
      </c>
      <c r="I162" s="3">
        <v>11</v>
      </c>
      <c r="J162" s="15">
        <v>270</v>
      </c>
      <c r="S162" s="5">
        <f t="shared" si="2"/>
        <v>161</v>
      </c>
    </row>
    <row r="163" spans="1:19" ht="12.75">
      <c r="A163">
        <v>248</v>
      </c>
      <c r="B163" s="3" t="s">
        <v>21</v>
      </c>
      <c r="C163" s="12">
        <v>162</v>
      </c>
      <c r="D163" s="3">
        <v>2</v>
      </c>
      <c r="E163" s="4">
        <v>25.94</v>
      </c>
      <c r="F163" s="5">
        <v>1</v>
      </c>
      <c r="G163" s="3">
        <v>1</v>
      </c>
      <c r="H163" s="14">
        <v>2</v>
      </c>
      <c r="I163" s="3">
        <v>11</v>
      </c>
      <c r="J163" s="15">
        <v>290</v>
      </c>
      <c r="S163" s="5">
        <f t="shared" si="2"/>
        <v>162</v>
      </c>
    </row>
    <row r="164" spans="2:32" ht="12.75">
      <c r="B164" s="3" t="s">
        <v>21</v>
      </c>
      <c r="C164" s="12">
        <v>163</v>
      </c>
      <c r="D164" s="3">
        <v>2</v>
      </c>
      <c r="E164" s="4">
        <v>17.47</v>
      </c>
      <c r="F164" s="5">
        <v>0</v>
      </c>
      <c r="H164" s="14"/>
      <c r="J164" s="15"/>
      <c r="S164" s="5">
        <f t="shared" si="2"/>
        <v>163</v>
      </c>
      <c r="AF164" s="3" t="s">
        <v>25</v>
      </c>
    </row>
    <row r="165" spans="2:32" ht="12.75">
      <c r="B165" s="3" t="s">
        <v>21</v>
      </c>
      <c r="C165" s="12">
        <v>164</v>
      </c>
      <c r="D165" s="3">
        <v>2</v>
      </c>
      <c r="E165" s="4">
        <v>16.22</v>
      </c>
      <c r="F165" s="5">
        <v>0</v>
      </c>
      <c r="H165" s="14"/>
      <c r="J165" s="15"/>
      <c r="S165" s="5">
        <f t="shared" si="2"/>
        <v>164</v>
      </c>
      <c r="AF165" s="3" t="s">
        <v>25</v>
      </c>
    </row>
    <row r="166" spans="2:32" ht="12.75">
      <c r="B166" s="3" t="s">
        <v>21</v>
      </c>
      <c r="C166" s="12">
        <v>165</v>
      </c>
      <c r="D166" s="3">
        <v>2</v>
      </c>
      <c r="E166" s="4">
        <v>28.83</v>
      </c>
      <c r="F166" s="5">
        <v>0</v>
      </c>
      <c r="H166" s="14"/>
      <c r="J166" s="15"/>
      <c r="S166" s="5">
        <f t="shared" si="2"/>
        <v>165</v>
      </c>
      <c r="AF166" s="3" t="s">
        <v>25</v>
      </c>
    </row>
    <row r="167" spans="2:32" ht="12.75">
      <c r="B167" s="3" t="s">
        <v>21</v>
      </c>
      <c r="C167" s="12">
        <v>166</v>
      </c>
      <c r="D167" s="3">
        <v>2</v>
      </c>
      <c r="E167" s="4">
        <v>32.52</v>
      </c>
      <c r="F167" s="5">
        <v>0</v>
      </c>
      <c r="H167" s="14"/>
      <c r="J167" s="15"/>
      <c r="S167" s="5">
        <f t="shared" si="2"/>
        <v>166</v>
      </c>
      <c r="AF167" s="3" t="s">
        <v>25</v>
      </c>
    </row>
    <row r="168" spans="2:32" ht="12.75">
      <c r="B168" s="3" t="s">
        <v>21</v>
      </c>
      <c r="C168" s="12">
        <v>167</v>
      </c>
      <c r="D168" s="3">
        <v>2</v>
      </c>
      <c r="E168" s="4">
        <v>28.96</v>
      </c>
      <c r="F168" s="5">
        <v>0</v>
      </c>
      <c r="H168" s="14"/>
      <c r="J168" s="15"/>
      <c r="S168" s="5">
        <f t="shared" si="2"/>
        <v>167</v>
      </c>
      <c r="AF168" s="3" t="s">
        <v>25</v>
      </c>
    </row>
    <row r="169" spans="1:19" ht="12.75">
      <c r="A169">
        <v>171</v>
      </c>
      <c r="B169" s="3" t="s">
        <v>21</v>
      </c>
      <c r="C169" s="12">
        <v>168</v>
      </c>
      <c r="D169" s="3">
        <v>2</v>
      </c>
      <c r="E169" s="4">
        <v>25.53</v>
      </c>
      <c r="F169" s="5">
        <v>1</v>
      </c>
      <c r="G169" s="3">
        <v>1</v>
      </c>
      <c r="H169" s="14">
        <v>2</v>
      </c>
      <c r="I169" s="3">
        <v>1</v>
      </c>
      <c r="J169" s="15">
        <v>357</v>
      </c>
      <c r="S169" s="5">
        <f t="shared" si="2"/>
        <v>168</v>
      </c>
    </row>
    <row r="170" spans="1:19" ht="12.75">
      <c r="A170">
        <v>172</v>
      </c>
      <c r="B170" s="3" t="s">
        <v>21</v>
      </c>
      <c r="C170" s="12">
        <v>169</v>
      </c>
      <c r="D170" s="3">
        <v>2</v>
      </c>
      <c r="E170" s="4">
        <v>26.83</v>
      </c>
      <c r="F170" s="5">
        <v>1</v>
      </c>
      <c r="G170" s="3">
        <v>1</v>
      </c>
      <c r="H170" s="14">
        <v>2</v>
      </c>
      <c r="I170" s="3">
        <v>11</v>
      </c>
      <c r="J170" s="15">
        <v>348</v>
      </c>
      <c r="S170" s="5">
        <f t="shared" si="2"/>
        <v>169</v>
      </c>
    </row>
    <row r="171" spans="1:19" ht="12.75">
      <c r="A171">
        <v>178</v>
      </c>
      <c r="B171" s="3" t="s">
        <v>21</v>
      </c>
      <c r="C171" s="12">
        <v>170</v>
      </c>
      <c r="D171" s="3">
        <v>2</v>
      </c>
      <c r="E171" s="4">
        <v>26.05</v>
      </c>
      <c r="F171" s="5">
        <v>1</v>
      </c>
      <c r="G171" s="3">
        <v>1</v>
      </c>
      <c r="H171" s="14">
        <v>2</v>
      </c>
      <c r="I171" s="3">
        <v>11</v>
      </c>
      <c r="J171" s="15">
        <v>352</v>
      </c>
      <c r="S171" s="5">
        <f t="shared" si="2"/>
        <v>170</v>
      </c>
    </row>
    <row r="172" spans="1:32" ht="12.75">
      <c r="A172">
        <v>177</v>
      </c>
      <c r="B172" s="3" t="s">
        <v>21</v>
      </c>
      <c r="C172" s="12">
        <v>171</v>
      </c>
      <c r="D172" s="3">
        <v>2</v>
      </c>
      <c r="E172" s="4">
        <v>26.79</v>
      </c>
      <c r="F172" s="5">
        <v>1</v>
      </c>
      <c r="G172" s="3">
        <v>1</v>
      </c>
      <c r="H172" s="14">
        <v>2</v>
      </c>
      <c r="I172" s="3">
        <v>11</v>
      </c>
      <c r="J172" s="15">
        <v>407</v>
      </c>
      <c r="S172" s="5">
        <f t="shared" si="2"/>
        <v>171</v>
      </c>
      <c r="AF172" s="3" t="s">
        <v>46</v>
      </c>
    </row>
    <row r="173" spans="1:19" ht="12.75">
      <c r="A173">
        <v>181</v>
      </c>
      <c r="B173" s="3" t="s">
        <v>21</v>
      </c>
      <c r="C173" s="12">
        <v>172</v>
      </c>
      <c r="D173" s="3">
        <v>2</v>
      </c>
      <c r="E173" s="4">
        <v>25.95</v>
      </c>
      <c r="F173" s="5">
        <v>1</v>
      </c>
      <c r="G173" s="3">
        <v>1</v>
      </c>
      <c r="H173" s="14">
        <v>2</v>
      </c>
      <c r="I173" s="3">
        <v>11</v>
      </c>
      <c r="J173" s="15">
        <v>355</v>
      </c>
      <c r="S173" s="5">
        <f t="shared" si="2"/>
        <v>172</v>
      </c>
    </row>
    <row r="174" spans="1:19" ht="12.75">
      <c r="A174">
        <v>184</v>
      </c>
      <c r="B174" s="3" t="s">
        <v>21</v>
      </c>
      <c r="C174" s="12">
        <v>173</v>
      </c>
      <c r="D174" s="3">
        <v>2</v>
      </c>
      <c r="E174" s="4">
        <v>24.65</v>
      </c>
      <c r="F174" s="5">
        <v>1</v>
      </c>
      <c r="G174" s="3">
        <v>1</v>
      </c>
      <c r="H174" s="14">
        <v>2</v>
      </c>
      <c r="I174" s="3">
        <v>11</v>
      </c>
      <c r="J174" s="15">
        <v>286</v>
      </c>
      <c r="S174" s="5">
        <f t="shared" si="2"/>
        <v>173</v>
      </c>
    </row>
    <row r="175" spans="1:19" ht="12.75">
      <c r="A175">
        <v>188</v>
      </c>
      <c r="B175" s="3" t="s">
        <v>21</v>
      </c>
      <c r="C175" s="12">
        <v>174</v>
      </c>
      <c r="D175" s="3">
        <v>2</v>
      </c>
      <c r="E175" s="4">
        <v>27.7</v>
      </c>
      <c r="F175" s="5">
        <v>1</v>
      </c>
      <c r="G175" s="3">
        <v>1</v>
      </c>
      <c r="H175" s="14">
        <v>2</v>
      </c>
      <c r="I175" s="3">
        <v>11</v>
      </c>
      <c r="J175" s="15">
        <v>366</v>
      </c>
      <c r="S175" s="5">
        <f t="shared" si="2"/>
        <v>174</v>
      </c>
    </row>
    <row r="176" spans="1:19" ht="12.75">
      <c r="A176">
        <v>190</v>
      </c>
      <c r="B176" s="3" t="s">
        <v>21</v>
      </c>
      <c r="C176" s="12">
        <v>175</v>
      </c>
      <c r="D176" s="3">
        <v>2</v>
      </c>
      <c r="E176" s="4">
        <v>28.55</v>
      </c>
      <c r="F176" s="5">
        <v>1</v>
      </c>
      <c r="G176" s="3">
        <v>1</v>
      </c>
      <c r="H176" s="14">
        <v>2</v>
      </c>
      <c r="I176" s="3">
        <v>11</v>
      </c>
      <c r="J176" s="15">
        <v>402</v>
      </c>
      <c r="S176" s="5">
        <f t="shared" si="2"/>
        <v>175</v>
      </c>
    </row>
    <row r="177" spans="1:19" ht="12.75">
      <c r="A177">
        <v>191</v>
      </c>
      <c r="B177" s="3" t="s">
        <v>21</v>
      </c>
      <c r="C177" s="12">
        <v>176</v>
      </c>
      <c r="D177" s="3">
        <v>2</v>
      </c>
      <c r="E177" s="4">
        <v>25.82</v>
      </c>
      <c r="F177" s="5">
        <v>1</v>
      </c>
      <c r="G177" s="3">
        <v>1</v>
      </c>
      <c r="H177" s="14">
        <v>2</v>
      </c>
      <c r="I177" s="3">
        <v>11</v>
      </c>
      <c r="J177" s="15">
        <v>303</v>
      </c>
      <c r="S177" s="5">
        <f t="shared" si="2"/>
        <v>176</v>
      </c>
    </row>
    <row r="178" spans="1:32" ht="12.75">
      <c r="A178">
        <v>192</v>
      </c>
      <c r="B178" s="3" t="s">
        <v>21</v>
      </c>
      <c r="C178" s="12">
        <v>177</v>
      </c>
      <c r="D178" s="3">
        <v>2</v>
      </c>
      <c r="E178" s="4">
        <v>23.6</v>
      </c>
      <c r="F178" s="5">
        <v>1</v>
      </c>
      <c r="G178" s="3">
        <v>1</v>
      </c>
      <c r="H178" s="14">
        <v>2</v>
      </c>
      <c r="I178" s="3">
        <v>11</v>
      </c>
      <c r="J178" s="15">
        <v>274</v>
      </c>
      <c r="S178" s="5">
        <f t="shared" si="2"/>
        <v>177</v>
      </c>
      <c r="AF178" s="3" t="s">
        <v>27</v>
      </c>
    </row>
    <row r="179" spans="1:19" ht="12.75">
      <c r="A179">
        <v>195</v>
      </c>
      <c r="B179" s="3" t="s">
        <v>21</v>
      </c>
      <c r="C179" s="12">
        <v>178</v>
      </c>
      <c r="D179" s="3">
        <v>2</v>
      </c>
      <c r="E179" s="4">
        <v>25.15</v>
      </c>
      <c r="F179" s="5">
        <v>1</v>
      </c>
      <c r="G179" s="3">
        <v>1</v>
      </c>
      <c r="H179" s="14">
        <v>2</v>
      </c>
      <c r="I179" s="3">
        <v>11</v>
      </c>
      <c r="J179" s="15">
        <v>321</v>
      </c>
      <c r="S179" s="5">
        <f t="shared" si="2"/>
        <v>178</v>
      </c>
    </row>
    <row r="180" spans="1:19" ht="12.75">
      <c r="A180">
        <v>198</v>
      </c>
      <c r="B180" s="3" t="s">
        <v>21</v>
      </c>
      <c r="C180" s="12">
        <v>179</v>
      </c>
      <c r="D180" s="3">
        <v>2</v>
      </c>
      <c r="E180" s="4">
        <v>25.03</v>
      </c>
      <c r="F180" s="5">
        <v>1</v>
      </c>
      <c r="G180" s="3">
        <v>1</v>
      </c>
      <c r="H180" s="14">
        <v>2</v>
      </c>
      <c r="I180" s="3">
        <v>11</v>
      </c>
      <c r="J180" s="15">
        <v>317</v>
      </c>
      <c r="S180" s="5">
        <f t="shared" si="2"/>
        <v>179</v>
      </c>
    </row>
    <row r="181" spans="1:32" ht="12.75">
      <c r="A181">
        <v>202</v>
      </c>
      <c r="B181" s="3" t="s">
        <v>21</v>
      </c>
      <c r="C181" s="12">
        <v>180</v>
      </c>
      <c r="D181" s="3">
        <v>2</v>
      </c>
      <c r="E181" s="4">
        <v>27.34</v>
      </c>
      <c r="F181" s="5">
        <v>1</v>
      </c>
      <c r="G181" s="3">
        <v>1</v>
      </c>
      <c r="H181" s="14">
        <v>21</v>
      </c>
      <c r="I181" s="3">
        <v>11</v>
      </c>
      <c r="J181" s="15">
        <v>422</v>
      </c>
      <c r="S181" s="5">
        <f t="shared" si="2"/>
        <v>180</v>
      </c>
      <c r="AF181" s="3" t="s">
        <v>47</v>
      </c>
    </row>
    <row r="182" spans="1:32" ht="12.75">
      <c r="A182">
        <v>209</v>
      </c>
      <c r="B182" s="3" t="s">
        <v>21</v>
      </c>
      <c r="C182" s="12">
        <v>181</v>
      </c>
      <c r="D182" s="3">
        <v>2</v>
      </c>
      <c r="E182" s="4">
        <v>26.83</v>
      </c>
      <c r="F182" s="5">
        <v>1</v>
      </c>
      <c r="G182" s="3">
        <v>1</v>
      </c>
      <c r="H182" s="14">
        <v>21</v>
      </c>
      <c r="I182" s="3">
        <v>11</v>
      </c>
      <c r="J182" s="15">
        <v>326</v>
      </c>
      <c r="S182" s="5">
        <f t="shared" si="2"/>
        <v>181</v>
      </c>
      <c r="AF182" s="3" t="s">
        <v>47</v>
      </c>
    </row>
    <row r="183" spans="1:19" ht="12.75">
      <c r="A183">
        <v>200</v>
      </c>
      <c r="B183" s="3" t="s">
        <v>21</v>
      </c>
      <c r="C183" s="12">
        <v>182</v>
      </c>
      <c r="D183" s="3">
        <v>2</v>
      </c>
      <c r="E183" s="4">
        <v>25.92</v>
      </c>
      <c r="F183" s="5">
        <v>1</v>
      </c>
      <c r="G183" s="3">
        <v>1</v>
      </c>
      <c r="H183" s="14">
        <v>2</v>
      </c>
      <c r="I183" s="3">
        <v>11</v>
      </c>
      <c r="J183" s="15">
        <v>352</v>
      </c>
      <c r="S183" s="5">
        <f t="shared" si="2"/>
        <v>182</v>
      </c>
    </row>
    <row r="184" spans="1:32" ht="12.75">
      <c r="A184">
        <v>217</v>
      </c>
      <c r="B184" s="3" t="s">
        <v>21</v>
      </c>
      <c r="C184" s="12">
        <v>183</v>
      </c>
      <c r="D184" s="3">
        <v>2</v>
      </c>
      <c r="E184" s="4">
        <v>26.27</v>
      </c>
      <c r="F184" s="5">
        <v>1</v>
      </c>
      <c r="G184" s="3">
        <v>1</v>
      </c>
      <c r="H184" s="14">
        <v>2</v>
      </c>
      <c r="I184" s="3">
        <v>12</v>
      </c>
      <c r="J184" s="15">
        <v>281</v>
      </c>
      <c r="S184" s="5">
        <f t="shared" si="2"/>
        <v>183</v>
      </c>
      <c r="AF184" s="3" t="s">
        <v>48</v>
      </c>
    </row>
    <row r="185" spans="1:32" ht="12.75">
      <c r="A185">
        <v>216</v>
      </c>
      <c r="B185" s="3" t="s">
        <v>21</v>
      </c>
      <c r="C185" s="12">
        <v>184</v>
      </c>
      <c r="D185" s="3">
        <v>2</v>
      </c>
      <c r="E185" s="4">
        <v>27.87</v>
      </c>
      <c r="F185" s="5">
        <v>1</v>
      </c>
      <c r="G185" s="3">
        <v>1</v>
      </c>
      <c r="H185" s="14">
        <v>21</v>
      </c>
      <c r="I185" s="3">
        <v>11</v>
      </c>
      <c r="J185" s="15">
        <v>394</v>
      </c>
      <c r="S185" s="5">
        <f t="shared" si="2"/>
        <v>184</v>
      </c>
      <c r="AF185" s="3" t="s">
        <v>47</v>
      </c>
    </row>
    <row r="186" spans="1:32" ht="12.75">
      <c r="A186">
        <v>215</v>
      </c>
      <c r="B186" s="3" t="s">
        <v>21</v>
      </c>
      <c r="C186" s="12">
        <v>185</v>
      </c>
      <c r="D186" s="3">
        <v>2</v>
      </c>
      <c r="E186" s="4">
        <v>27.47</v>
      </c>
      <c r="F186" s="5">
        <v>1</v>
      </c>
      <c r="G186" s="3">
        <v>1</v>
      </c>
      <c r="H186" s="14">
        <v>21</v>
      </c>
      <c r="I186" s="3">
        <v>11</v>
      </c>
      <c r="J186" s="15">
        <v>335</v>
      </c>
      <c r="S186" s="5">
        <f t="shared" si="2"/>
        <v>185</v>
      </c>
      <c r="AF186" s="3" t="s">
        <v>47</v>
      </c>
    </row>
    <row r="187" spans="1:19" ht="12.75">
      <c r="A187">
        <v>220</v>
      </c>
      <c r="B187" s="3" t="s">
        <v>21</v>
      </c>
      <c r="C187" s="12">
        <v>186</v>
      </c>
      <c r="D187" s="3">
        <v>2</v>
      </c>
      <c r="E187" s="4">
        <v>29.95</v>
      </c>
      <c r="F187" s="5">
        <v>1</v>
      </c>
      <c r="G187" s="3">
        <v>1</v>
      </c>
      <c r="H187" s="14">
        <v>2</v>
      </c>
      <c r="I187" s="3">
        <v>11</v>
      </c>
      <c r="J187" s="15">
        <v>443</v>
      </c>
      <c r="S187" s="5">
        <f t="shared" si="2"/>
        <v>186</v>
      </c>
    </row>
    <row r="188" spans="2:32" ht="12.75">
      <c r="B188" s="3" t="s">
        <v>21</v>
      </c>
      <c r="C188" s="12">
        <v>187</v>
      </c>
      <c r="D188" s="3">
        <v>2</v>
      </c>
      <c r="E188" s="4">
        <v>16.88</v>
      </c>
      <c r="F188" s="5">
        <v>1</v>
      </c>
      <c r="G188" s="3">
        <v>1</v>
      </c>
      <c r="H188" s="14">
        <v>2</v>
      </c>
      <c r="I188" s="3">
        <v>11</v>
      </c>
      <c r="J188" s="15">
        <v>194</v>
      </c>
      <c r="S188" s="5">
        <f t="shared" si="2"/>
        <v>187</v>
      </c>
      <c r="AF188" s="3" t="s">
        <v>33</v>
      </c>
    </row>
    <row r="189" spans="1:19" ht="12.75">
      <c r="A189">
        <v>241</v>
      </c>
      <c r="B189" s="3" t="s">
        <v>21</v>
      </c>
      <c r="C189" s="12">
        <v>188</v>
      </c>
      <c r="D189" s="3">
        <v>2</v>
      </c>
      <c r="E189" s="4">
        <v>24.33</v>
      </c>
      <c r="F189" s="5">
        <v>1</v>
      </c>
      <c r="G189" s="3">
        <v>1</v>
      </c>
      <c r="H189" s="14">
        <v>2</v>
      </c>
      <c r="I189" s="3">
        <v>11</v>
      </c>
      <c r="J189" s="15">
        <v>290</v>
      </c>
      <c r="S189" s="5">
        <f t="shared" si="2"/>
        <v>188</v>
      </c>
    </row>
    <row r="190" spans="2:32" ht="12.75">
      <c r="B190" s="3" t="s">
        <v>21</v>
      </c>
      <c r="C190" s="12">
        <v>189</v>
      </c>
      <c r="D190" s="3">
        <v>1</v>
      </c>
      <c r="E190" s="4">
        <v>23.98</v>
      </c>
      <c r="F190" s="5">
        <v>0</v>
      </c>
      <c r="H190" s="14"/>
      <c r="J190" s="15"/>
      <c r="S190" s="5">
        <f t="shared" si="2"/>
        <v>189</v>
      </c>
      <c r="AF190" s="3" t="s">
        <v>25</v>
      </c>
    </row>
    <row r="191" spans="2:32" ht="12.75">
      <c r="B191" s="3" t="s">
        <v>21</v>
      </c>
      <c r="C191" s="12">
        <v>190</v>
      </c>
      <c r="D191" s="3">
        <v>1</v>
      </c>
      <c r="E191" s="4">
        <v>23.01</v>
      </c>
      <c r="F191" s="5">
        <v>0</v>
      </c>
      <c r="H191" s="14"/>
      <c r="J191" s="15"/>
      <c r="S191" s="5">
        <f t="shared" si="2"/>
        <v>190</v>
      </c>
      <c r="AF191" s="3" t="s">
        <v>25</v>
      </c>
    </row>
    <row r="192" spans="2:32" ht="12.75">
      <c r="B192" s="3" t="s">
        <v>21</v>
      </c>
      <c r="C192" s="12">
        <v>191</v>
      </c>
      <c r="D192" s="3">
        <v>2</v>
      </c>
      <c r="E192" s="4">
        <v>22.37</v>
      </c>
      <c r="F192" s="5">
        <v>0</v>
      </c>
      <c r="H192" s="14"/>
      <c r="J192" s="15"/>
      <c r="S192" s="5">
        <f t="shared" si="2"/>
        <v>191</v>
      </c>
      <c r="AF192" s="3" t="s">
        <v>25</v>
      </c>
    </row>
    <row r="193" spans="2:32" ht="12.75">
      <c r="B193" s="3" t="s">
        <v>21</v>
      </c>
      <c r="C193" s="12">
        <v>192</v>
      </c>
      <c r="D193" s="3">
        <v>2</v>
      </c>
      <c r="E193" s="4">
        <v>21.96</v>
      </c>
      <c r="F193" s="5">
        <v>0</v>
      </c>
      <c r="H193" s="14"/>
      <c r="J193" s="15"/>
      <c r="S193" s="5">
        <f t="shared" si="2"/>
        <v>192</v>
      </c>
      <c r="AF193" s="3" t="s">
        <v>25</v>
      </c>
    </row>
    <row r="194" spans="2:32" ht="12.75">
      <c r="B194" s="3" t="s">
        <v>21</v>
      </c>
      <c r="C194" s="12">
        <v>193</v>
      </c>
      <c r="D194" s="3">
        <v>1</v>
      </c>
      <c r="E194" s="4">
        <v>24.56</v>
      </c>
      <c r="F194" s="5">
        <v>0</v>
      </c>
      <c r="H194" s="14"/>
      <c r="J194" s="15"/>
      <c r="S194" s="5">
        <f t="shared" si="2"/>
        <v>193</v>
      </c>
      <c r="AF194" s="3" t="s">
        <v>25</v>
      </c>
    </row>
    <row r="195" spans="2:32" ht="12.75">
      <c r="B195" s="3" t="s">
        <v>21</v>
      </c>
      <c r="C195" s="12">
        <v>194</v>
      </c>
      <c r="D195" s="3">
        <v>2</v>
      </c>
      <c r="E195" s="4">
        <v>23.43</v>
      </c>
      <c r="F195" s="5">
        <v>0</v>
      </c>
      <c r="H195" s="14"/>
      <c r="J195" s="15"/>
      <c r="S195" s="5">
        <f aca="true" t="shared" si="3" ref="S195:S211">C195</f>
        <v>194</v>
      </c>
      <c r="AF195" s="3" t="s">
        <v>25</v>
      </c>
    </row>
    <row r="196" spans="2:32" ht="12.75">
      <c r="B196" s="3" t="s">
        <v>21</v>
      </c>
      <c r="C196" s="12">
        <v>195</v>
      </c>
      <c r="D196" s="3">
        <v>1</v>
      </c>
      <c r="E196" s="4">
        <v>27.92</v>
      </c>
      <c r="F196" s="5">
        <v>0</v>
      </c>
      <c r="H196" s="14"/>
      <c r="J196" s="15"/>
      <c r="S196" s="5">
        <f t="shared" si="3"/>
        <v>195</v>
      </c>
      <c r="AF196" s="3" t="s">
        <v>25</v>
      </c>
    </row>
    <row r="197" spans="2:32" ht="12.75">
      <c r="B197" s="3" t="s">
        <v>21</v>
      </c>
      <c r="C197" s="12">
        <v>196</v>
      </c>
      <c r="D197" s="3">
        <v>3</v>
      </c>
      <c r="E197" s="4">
        <v>22.02</v>
      </c>
      <c r="F197" s="5">
        <v>1</v>
      </c>
      <c r="G197" s="3">
        <v>1</v>
      </c>
      <c r="H197" s="14">
        <v>5</v>
      </c>
      <c r="I197" s="3">
        <v>11</v>
      </c>
      <c r="J197" s="15">
        <v>275</v>
      </c>
      <c r="S197" s="5">
        <f t="shared" si="3"/>
        <v>196</v>
      </c>
      <c r="AF197" s="3" t="s">
        <v>33</v>
      </c>
    </row>
    <row r="198" spans="2:32" ht="12.75">
      <c r="B198" s="3" t="s">
        <v>21</v>
      </c>
      <c r="C198" s="12">
        <v>197</v>
      </c>
      <c r="D198" s="3">
        <v>3</v>
      </c>
      <c r="E198" s="4">
        <v>20.1</v>
      </c>
      <c r="F198" s="5">
        <v>1</v>
      </c>
      <c r="G198" s="3">
        <v>1</v>
      </c>
      <c r="H198" s="14">
        <v>5</v>
      </c>
      <c r="I198" s="3">
        <v>11</v>
      </c>
      <c r="J198" s="15">
        <v>222</v>
      </c>
      <c r="S198" s="5">
        <f t="shared" si="3"/>
        <v>197</v>
      </c>
      <c r="AF198" s="3" t="s">
        <v>33</v>
      </c>
    </row>
    <row r="199" spans="1:19" ht="12.75">
      <c r="A199">
        <v>205</v>
      </c>
      <c r="B199" s="3" t="s">
        <v>21</v>
      </c>
      <c r="C199" s="12">
        <v>198</v>
      </c>
      <c r="D199" s="3">
        <v>3</v>
      </c>
      <c r="E199" s="4">
        <v>13.85</v>
      </c>
      <c r="F199" s="5">
        <v>1</v>
      </c>
      <c r="G199" s="3">
        <v>1</v>
      </c>
      <c r="H199" s="14">
        <v>4</v>
      </c>
      <c r="I199" s="3">
        <v>11</v>
      </c>
      <c r="J199" s="15">
        <v>164</v>
      </c>
      <c r="S199" s="5">
        <f t="shared" si="3"/>
        <v>198</v>
      </c>
    </row>
    <row r="200" spans="1:19" ht="12.75">
      <c r="A200">
        <v>207</v>
      </c>
      <c r="B200" s="3" t="s">
        <v>21</v>
      </c>
      <c r="C200" s="12">
        <v>199</v>
      </c>
      <c r="D200" s="3">
        <v>2</v>
      </c>
      <c r="E200" s="4">
        <v>24.58</v>
      </c>
      <c r="F200" s="5">
        <v>1</v>
      </c>
      <c r="G200" s="3">
        <v>1</v>
      </c>
      <c r="H200" s="14">
        <v>2</v>
      </c>
      <c r="I200" s="3">
        <v>11</v>
      </c>
      <c r="J200" s="15">
        <v>243</v>
      </c>
      <c r="S200" s="5">
        <f t="shared" si="3"/>
        <v>199</v>
      </c>
    </row>
    <row r="201" spans="2:32" ht="12.75">
      <c r="B201" s="3" t="s">
        <v>21</v>
      </c>
      <c r="C201" s="12">
        <v>200</v>
      </c>
      <c r="D201" s="3">
        <v>2</v>
      </c>
      <c r="E201" s="4">
        <v>23.51</v>
      </c>
      <c r="F201" s="5">
        <v>1</v>
      </c>
      <c r="G201" s="3">
        <v>1</v>
      </c>
      <c r="H201" s="14">
        <v>2</v>
      </c>
      <c r="I201" s="3">
        <v>11</v>
      </c>
      <c r="J201" s="15">
        <v>291</v>
      </c>
      <c r="S201" s="5">
        <f t="shared" si="3"/>
        <v>200</v>
      </c>
      <c r="AF201" s="3" t="s">
        <v>33</v>
      </c>
    </row>
    <row r="202" spans="2:32" ht="12.75">
      <c r="B202" s="3" t="s">
        <v>21</v>
      </c>
      <c r="C202" s="12">
        <v>201</v>
      </c>
      <c r="D202" s="3">
        <v>2</v>
      </c>
      <c r="E202" s="4">
        <v>25.88</v>
      </c>
      <c r="F202" s="5">
        <v>0</v>
      </c>
      <c r="H202" s="14"/>
      <c r="J202" s="15"/>
      <c r="S202" s="5">
        <f t="shared" si="3"/>
        <v>201</v>
      </c>
      <c r="AF202" s="3" t="s">
        <v>25</v>
      </c>
    </row>
    <row r="203" spans="2:32" ht="12.75">
      <c r="B203" s="3" t="s">
        <v>21</v>
      </c>
      <c r="C203" s="12">
        <v>202</v>
      </c>
      <c r="D203" s="3">
        <v>2</v>
      </c>
      <c r="E203" s="4">
        <v>21.68</v>
      </c>
      <c r="F203" s="5">
        <v>1</v>
      </c>
      <c r="G203" s="3">
        <v>1</v>
      </c>
      <c r="H203" s="14">
        <v>2</v>
      </c>
      <c r="I203" s="3">
        <v>11</v>
      </c>
      <c r="J203" s="15">
        <v>258</v>
      </c>
      <c r="S203" s="5">
        <f t="shared" si="3"/>
        <v>202</v>
      </c>
      <c r="AF203" s="3" t="s">
        <v>33</v>
      </c>
    </row>
    <row r="204" spans="2:32" ht="12.75">
      <c r="B204" s="3" t="s">
        <v>21</v>
      </c>
      <c r="C204" s="12">
        <v>203</v>
      </c>
      <c r="D204" s="3">
        <v>2</v>
      </c>
      <c r="E204" s="4">
        <v>26.87</v>
      </c>
      <c r="F204" s="5">
        <v>0</v>
      </c>
      <c r="H204" s="14"/>
      <c r="J204" s="15"/>
      <c r="S204" s="5">
        <f t="shared" si="3"/>
        <v>203</v>
      </c>
      <c r="AF204" s="3" t="s">
        <v>25</v>
      </c>
    </row>
    <row r="205" spans="2:32" ht="14.25" customHeight="1">
      <c r="B205" s="3" t="s">
        <v>21</v>
      </c>
      <c r="C205" s="12">
        <v>204</v>
      </c>
      <c r="D205" s="3">
        <v>2</v>
      </c>
      <c r="E205" s="4">
        <v>26.89</v>
      </c>
      <c r="F205" s="5">
        <v>0</v>
      </c>
      <c r="H205" s="14"/>
      <c r="J205" s="15"/>
      <c r="S205" s="5">
        <f t="shared" si="3"/>
        <v>204</v>
      </c>
      <c r="AF205" s="3" t="s">
        <v>25</v>
      </c>
    </row>
    <row r="206" spans="2:32" ht="14.25" customHeight="1">
      <c r="B206" s="3" t="s">
        <v>21</v>
      </c>
      <c r="C206" s="12">
        <v>205</v>
      </c>
      <c r="D206" s="3">
        <v>1</v>
      </c>
      <c r="E206" s="4">
        <v>24.35</v>
      </c>
      <c r="F206" s="5">
        <v>0</v>
      </c>
      <c r="H206" s="14"/>
      <c r="J206" s="15"/>
      <c r="S206" s="5">
        <f t="shared" si="3"/>
        <v>205</v>
      </c>
      <c r="AF206" s="3" t="s">
        <v>25</v>
      </c>
    </row>
    <row r="207" spans="2:32" ht="14.25" customHeight="1">
      <c r="B207" s="3" t="s">
        <v>21</v>
      </c>
      <c r="C207" s="12">
        <v>206</v>
      </c>
      <c r="D207" s="3">
        <v>1</v>
      </c>
      <c r="E207" s="4">
        <v>24.86</v>
      </c>
      <c r="F207" s="5">
        <v>0</v>
      </c>
      <c r="H207" s="14"/>
      <c r="J207" s="15"/>
      <c r="S207" s="5">
        <f t="shared" si="3"/>
        <v>206</v>
      </c>
      <c r="AF207" s="3" t="s">
        <v>25</v>
      </c>
    </row>
    <row r="208" spans="2:32" ht="14.25" customHeight="1">
      <c r="B208" s="3" t="s">
        <v>21</v>
      </c>
      <c r="C208" s="12">
        <v>207</v>
      </c>
      <c r="D208" s="3">
        <v>2</v>
      </c>
      <c r="E208" s="4">
        <v>26.15</v>
      </c>
      <c r="F208" s="5">
        <v>0</v>
      </c>
      <c r="H208" s="14"/>
      <c r="J208" s="15"/>
      <c r="S208" s="5">
        <f t="shared" si="3"/>
        <v>207</v>
      </c>
      <c r="AF208" s="3" t="s">
        <v>25</v>
      </c>
    </row>
    <row r="209" spans="2:32" ht="14.25" customHeight="1">
      <c r="B209" s="3" t="s">
        <v>21</v>
      </c>
      <c r="C209" s="12">
        <v>208</v>
      </c>
      <c r="D209" s="3">
        <v>2</v>
      </c>
      <c r="E209" s="4">
        <v>26.02</v>
      </c>
      <c r="F209" s="5">
        <v>0</v>
      </c>
      <c r="H209" s="14"/>
      <c r="J209" s="15"/>
      <c r="S209" s="5">
        <f t="shared" si="3"/>
        <v>208</v>
      </c>
      <c r="AF209" s="3" t="s">
        <v>25</v>
      </c>
    </row>
    <row r="210" spans="2:32" ht="14.25" customHeight="1">
      <c r="B210" s="3" t="s">
        <v>21</v>
      </c>
      <c r="C210" s="12">
        <v>209</v>
      </c>
      <c r="D210" s="3">
        <v>1</v>
      </c>
      <c r="E210" s="4">
        <v>27.29</v>
      </c>
      <c r="F210" s="5">
        <v>0</v>
      </c>
      <c r="H210" s="14"/>
      <c r="J210" s="15"/>
      <c r="S210" s="5">
        <f t="shared" si="3"/>
        <v>209</v>
      </c>
      <c r="AF210" s="3" t="s">
        <v>25</v>
      </c>
    </row>
    <row r="211" spans="2:32" ht="14.25" customHeight="1">
      <c r="B211" s="3" t="s">
        <v>21</v>
      </c>
      <c r="C211" s="12">
        <v>210</v>
      </c>
      <c r="D211" s="3">
        <v>1</v>
      </c>
      <c r="E211" s="4">
        <v>28.86</v>
      </c>
      <c r="F211" s="5">
        <v>0</v>
      </c>
      <c r="H211" s="14"/>
      <c r="J211" s="15"/>
      <c r="S211" s="5">
        <f t="shared" si="3"/>
        <v>210</v>
      </c>
      <c r="AF211" s="3" t="s">
        <v>25</v>
      </c>
    </row>
    <row r="212" spans="2:19" ht="14.25" customHeight="1">
      <c r="B212" s="3"/>
      <c r="C212" s="12"/>
      <c r="D212" s="3"/>
      <c r="E212" s="4"/>
      <c r="F212" s="5"/>
      <c r="H212" s="14"/>
      <c r="J212" s="15"/>
      <c r="S212" s="5"/>
    </row>
    <row r="213" spans="2:19" ht="12.75">
      <c r="B213" s="16"/>
      <c r="C213" s="17"/>
      <c r="D213" s="16"/>
      <c r="E213" s="16"/>
      <c r="F213" s="5"/>
      <c r="H213" s="14"/>
      <c r="J213" s="15"/>
      <c r="S213" s="5"/>
    </row>
    <row r="214" spans="2:31" ht="12.75">
      <c r="B214" s="3" t="s">
        <v>21</v>
      </c>
      <c r="C214" s="12">
        <v>696</v>
      </c>
      <c r="D214" s="5"/>
      <c r="E214" s="4"/>
      <c r="J214" s="13"/>
      <c r="S214" s="3">
        <v>696</v>
      </c>
      <c r="T214" s="11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2:31" ht="12.75">
      <c r="B215" s="3" t="s">
        <v>21</v>
      </c>
      <c r="C215" s="12">
        <v>697</v>
      </c>
      <c r="D215" s="5"/>
      <c r="E215" s="4"/>
      <c r="J215" s="13"/>
      <c r="S215" s="3">
        <v>697</v>
      </c>
      <c r="T215" s="11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2:31" ht="12.75">
      <c r="B216" s="3" t="s">
        <v>21</v>
      </c>
      <c r="C216" s="12">
        <v>698</v>
      </c>
      <c r="D216" s="5"/>
      <c r="E216" s="4"/>
      <c r="J216" s="13"/>
      <c r="S216" s="3">
        <v>698</v>
      </c>
      <c r="T216" s="11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2:31" ht="12.75">
      <c r="B217" s="3" t="s">
        <v>21</v>
      </c>
      <c r="C217" s="12">
        <v>699</v>
      </c>
      <c r="D217" s="5"/>
      <c r="E217" s="4"/>
      <c r="J217" s="13"/>
      <c r="S217" s="3">
        <v>699</v>
      </c>
      <c r="T217" s="11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3:31" ht="12.75">
      <c r="C218" s="12"/>
      <c r="D218" s="5"/>
      <c r="E218" s="4"/>
      <c r="J218" s="13"/>
      <c r="T218" s="11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2" ht="12.75">
      <c r="A219">
        <v>149</v>
      </c>
      <c r="B219" s="3" t="s">
        <v>21</v>
      </c>
      <c r="C219" s="12">
        <v>701</v>
      </c>
      <c r="D219" s="5"/>
      <c r="E219" s="4"/>
      <c r="F219" s="3">
        <v>3</v>
      </c>
      <c r="G219" s="3">
        <v>1</v>
      </c>
      <c r="H219" s="14">
        <v>2</v>
      </c>
      <c r="I219" s="3">
        <v>12</v>
      </c>
      <c r="J219" s="15">
        <v>351</v>
      </c>
      <c r="S219" s="3">
        <v>701</v>
      </c>
      <c r="T219" s="11">
        <v>12</v>
      </c>
      <c r="U219" s="4">
        <v>-99</v>
      </c>
      <c r="V219" s="4">
        <v>319.5</v>
      </c>
      <c r="W219" s="4">
        <v>15</v>
      </c>
      <c r="X219" s="4">
        <v>-99</v>
      </c>
      <c r="Y219" s="4">
        <v>13</v>
      </c>
      <c r="Z219" s="4">
        <v>56</v>
      </c>
      <c r="AA219" s="4">
        <v>-99</v>
      </c>
      <c r="AB219" s="4">
        <v>87</v>
      </c>
      <c r="AC219" s="4">
        <v>10</v>
      </c>
      <c r="AD219" s="4">
        <v>-99</v>
      </c>
      <c r="AE219" s="4">
        <v>180</v>
      </c>
      <c r="AF219" s="3" t="s">
        <v>51</v>
      </c>
    </row>
    <row r="220" spans="1:32" ht="12.75">
      <c r="A220">
        <v>130</v>
      </c>
      <c r="B220" s="3" t="s">
        <v>21</v>
      </c>
      <c r="C220" s="12">
        <v>702</v>
      </c>
      <c r="D220" s="5"/>
      <c r="E220" s="4"/>
      <c r="F220" s="3">
        <v>3</v>
      </c>
      <c r="G220" s="3">
        <v>1</v>
      </c>
      <c r="H220" s="14">
        <v>21</v>
      </c>
      <c r="I220" s="3">
        <v>11</v>
      </c>
      <c r="J220" s="15">
        <v>246</v>
      </c>
      <c r="S220" s="3">
        <v>702</v>
      </c>
      <c r="T220" s="11">
        <v>87</v>
      </c>
      <c r="U220" s="4">
        <v>-99</v>
      </c>
      <c r="V220" s="4">
        <v>310.5</v>
      </c>
      <c r="W220" s="4">
        <v>86</v>
      </c>
      <c r="X220" s="4">
        <v>-99</v>
      </c>
      <c r="Y220" s="4">
        <v>343.5</v>
      </c>
      <c r="Z220" s="4">
        <v>89</v>
      </c>
      <c r="AA220" s="4">
        <v>-99</v>
      </c>
      <c r="AB220" s="4">
        <v>22.5</v>
      </c>
      <c r="AC220" s="4">
        <v>127</v>
      </c>
      <c r="AD220" s="4">
        <v>-99</v>
      </c>
      <c r="AE220" s="4">
        <v>41</v>
      </c>
      <c r="AF220" s="3" t="s">
        <v>31</v>
      </c>
    </row>
    <row r="221" spans="1:32" ht="12.75">
      <c r="A221">
        <v>129</v>
      </c>
      <c r="B221" s="3" t="s">
        <v>21</v>
      </c>
      <c r="C221" s="12">
        <v>703</v>
      </c>
      <c r="D221" s="5"/>
      <c r="E221" s="4"/>
      <c r="F221" s="3">
        <v>3</v>
      </c>
      <c r="G221" s="3">
        <v>1</v>
      </c>
      <c r="H221" s="14">
        <v>21</v>
      </c>
      <c r="I221" s="3">
        <v>12</v>
      </c>
      <c r="J221" s="15">
        <v>249</v>
      </c>
      <c r="S221" s="3">
        <v>703</v>
      </c>
      <c r="T221" s="11">
        <v>86</v>
      </c>
      <c r="U221" s="4">
        <v>-99</v>
      </c>
      <c r="V221" s="4">
        <v>297</v>
      </c>
      <c r="W221" s="4">
        <v>88</v>
      </c>
      <c r="X221" s="4">
        <v>-99</v>
      </c>
      <c r="Y221" s="4">
        <v>334.5</v>
      </c>
      <c r="Z221" s="4">
        <v>129</v>
      </c>
      <c r="AA221" s="4">
        <v>-99</v>
      </c>
      <c r="AB221" s="4">
        <v>357.5</v>
      </c>
      <c r="AC221" s="4">
        <v>170</v>
      </c>
      <c r="AD221" s="4">
        <v>-99</v>
      </c>
      <c r="AE221" s="4">
        <v>58</v>
      </c>
      <c r="AF221" s="3" t="s">
        <v>50</v>
      </c>
    </row>
    <row r="222" spans="1:31" ht="12.75">
      <c r="A222">
        <v>67</v>
      </c>
      <c r="B222" s="3" t="s">
        <v>21</v>
      </c>
      <c r="C222" s="12">
        <v>704</v>
      </c>
      <c r="F222" s="3">
        <v>3</v>
      </c>
      <c r="G222" s="3">
        <v>1</v>
      </c>
      <c r="H222" s="14">
        <v>2</v>
      </c>
      <c r="I222" s="3">
        <v>11</v>
      </c>
      <c r="J222" s="15">
        <v>278</v>
      </c>
      <c r="S222" s="3">
        <v>704</v>
      </c>
      <c r="T222" s="11">
        <v>100</v>
      </c>
      <c r="U222" s="4">
        <v>-99</v>
      </c>
      <c r="V222" s="4">
        <v>355</v>
      </c>
      <c r="W222" s="4">
        <v>140</v>
      </c>
      <c r="X222" s="4">
        <v>-99</v>
      </c>
      <c r="Y222" s="4">
        <v>68</v>
      </c>
      <c r="Z222" s="4">
        <v>136</v>
      </c>
      <c r="AA222" s="4">
        <v>-99</v>
      </c>
      <c r="AB222" s="4">
        <v>116.5</v>
      </c>
      <c r="AC222" s="4">
        <v>135</v>
      </c>
      <c r="AD222" s="4">
        <v>-99</v>
      </c>
      <c r="AE222" s="4">
        <v>160.5</v>
      </c>
    </row>
    <row r="223" spans="1:31" ht="12.75">
      <c r="A223">
        <v>206</v>
      </c>
      <c r="B223" s="3" t="s">
        <v>21</v>
      </c>
      <c r="C223" s="12">
        <v>705</v>
      </c>
      <c r="F223" s="3">
        <v>3</v>
      </c>
      <c r="G223" s="3">
        <v>1</v>
      </c>
      <c r="H223" s="14">
        <v>2</v>
      </c>
      <c r="I223" s="3">
        <v>11</v>
      </c>
      <c r="J223" s="15">
        <v>296</v>
      </c>
      <c r="S223" s="3">
        <v>705</v>
      </c>
      <c r="T223" s="11">
        <v>181</v>
      </c>
      <c r="U223" s="4">
        <v>-99</v>
      </c>
      <c r="V223" s="4">
        <v>324</v>
      </c>
      <c r="W223" s="4">
        <v>185</v>
      </c>
      <c r="X223" s="4">
        <v>-99</v>
      </c>
      <c r="Y223" s="4">
        <v>350.5</v>
      </c>
      <c r="Z223" s="4">
        <v>200</v>
      </c>
      <c r="AA223" s="4">
        <v>-99</v>
      </c>
      <c r="AB223" s="4">
        <v>14.5</v>
      </c>
      <c r="AC223" s="4">
        <v>179</v>
      </c>
      <c r="AD223" s="4">
        <v>-99</v>
      </c>
      <c r="AE223" s="4">
        <v>284.5</v>
      </c>
    </row>
    <row r="224" spans="1:32" ht="12.75">
      <c r="A224">
        <v>203</v>
      </c>
      <c r="B224" s="3" t="s">
        <v>21</v>
      </c>
      <c r="C224" s="12">
        <v>706</v>
      </c>
      <c r="F224" s="3">
        <v>3</v>
      </c>
      <c r="G224" s="3">
        <v>2</v>
      </c>
      <c r="H224" s="14">
        <v>20</v>
      </c>
      <c r="I224" s="3">
        <v>11</v>
      </c>
      <c r="J224" s="15">
        <v>128</v>
      </c>
      <c r="S224" s="3">
        <v>706</v>
      </c>
      <c r="T224" s="11">
        <v>178</v>
      </c>
      <c r="U224" s="4">
        <v>-99</v>
      </c>
      <c r="V224" s="4">
        <v>231.5</v>
      </c>
      <c r="W224" s="4">
        <v>179</v>
      </c>
      <c r="X224" s="4">
        <v>-99</v>
      </c>
      <c r="Y224" s="4">
        <v>304.5</v>
      </c>
      <c r="Z224" s="4">
        <v>183</v>
      </c>
      <c r="AA224" s="4">
        <v>-99</v>
      </c>
      <c r="AB224" s="4">
        <v>337</v>
      </c>
      <c r="AC224" s="4">
        <v>185</v>
      </c>
      <c r="AD224" s="4">
        <v>-99</v>
      </c>
      <c r="AE224" s="4">
        <v>12.5</v>
      </c>
      <c r="AF224" s="3" t="s">
        <v>49</v>
      </c>
    </row>
    <row r="225" spans="1:31" ht="12.75">
      <c r="A225">
        <v>204</v>
      </c>
      <c r="B225" s="3" t="s">
        <v>21</v>
      </c>
      <c r="C225" s="12">
        <v>707</v>
      </c>
      <c r="F225" s="3">
        <v>3</v>
      </c>
      <c r="G225" s="3">
        <v>2</v>
      </c>
      <c r="H225" s="14">
        <v>6</v>
      </c>
      <c r="I225" s="3">
        <v>11</v>
      </c>
      <c r="J225" s="15">
        <v>74</v>
      </c>
      <c r="S225" s="3">
        <v>707</v>
      </c>
      <c r="T225" s="11">
        <v>178</v>
      </c>
      <c r="U225" s="4">
        <v>-99</v>
      </c>
      <c r="V225" s="4">
        <v>234.5</v>
      </c>
      <c r="W225" s="4">
        <v>144</v>
      </c>
      <c r="X225" s="4">
        <v>-99</v>
      </c>
      <c r="Y225" s="4">
        <v>300.5</v>
      </c>
      <c r="Z225" s="4">
        <v>179</v>
      </c>
      <c r="AA225" s="4">
        <v>-99</v>
      </c>
      <c r="AB225" s="4">
        <v>333.5</v>
      </c>
      <c r="AC225" s="4">
        <v>183</v>
      </c>
      <c r="AD225" s="4">
        <v>-99</v>
      </c>
      <c r="AE225" s="4">
        <v>352</v>
      </c>
    </row>
    <row r="226" spans="1:32" ht="12.75">
      <c r="A226">
        <v>81</v>
      </c>
      <c r="B226" s="3" t="s">
        <v>21</v>
      </c>
      <c r="C226" s="12">
        <v>708</v>
      </c>
      <c r="F226" s="3">
        <v>3</v>
      </c>
      <c r="G226" s="3">
        <v>1</v>
      </c>
      <c r="H226" s="14">
        <v>2</v>
      </c>
      <c r="I226" s="3">
        <v>12</v>
      </c>
      <c r="J226" s="15">
        <v>283</v>
      </c>
      <c r="S226" s="3">
        <v>708</v>
      </c>
      <c r="T226" s="11">
        <v>145</v>
      </c>
      <c r="U226" s="4">
        <v>-99</v>
      </c>
      <c r="V226" s="4">
        <v>17</v>
      </c>
      <c r="W226" s="4">
        <v>179</v>
      </c>
      <c r="X226" s="4">
        <v>-99</v>
      </c>
      <c r="Y226" s="4">
        <v>65</v>
      </c>
      <c r="Z226" s="4">
        <v>178</v>
      </c>
      <c r="AA226" s="4">
        <v>-99</v>
      </c>
      <c r="AB226" s="4">
        <v>143</v>
      </c>
      <c r="AC226" s="4">
        <v>142</v>
      </c>
      <c r="AD226" s="4">
        <v>-99</v>
      </c>
      <c r="AE226" s="4">
        <v>183</v>
      </c>
      <c r="AF226" s="3" t="s">
        <v>53</v>
      </c>
    </row>
    <row r="227" spans="1:32" ht="12.75">
      <c r="A227">
        <v>134</v>
      </c>
      <c r="B227" s="3" t="s">
        <v>21</v>
      </c>
      <c r="C227" s="12">
        <v>709</v>
      </c>
      <c r="F227" s="3">
        <v>3</v>
      </c>
      <c r="G227" s="3">
        <v>1</v>
      </c>
      <c r="H227" s="14">
        <v>5</v>
      </c>
      <c r="I227" s="3">
        <v>11</v>
      </c>
      <c r="J227" s="15">
        <v>511</v>
      </c>
      <c r="S227" s="3">
        <v>709</v>
      </c>
      <c r="T227" s="11">
        <v>168</v>
      </c>
      <c r="U227" s="4">
        <v>-99</v>
      </c>
      <c r="V227" s="4">
        <v>86</v>
      </c>
      <c r="W227" s="4">
        <v>130</v>
      </c>
      <c r="X227" s="4">
        <v>-99</v>
      </c>
      <c r="Y227" s="4">
        <v>10.5</v>
      </c>
      <c r="Z227" s="4">
        <v>127</v>
      </c>
      <c r="AA227" s="4">
        <v>-99</v>
      </c>
      <c r="AB227" s="4">
        <v>317</v>
      </c>
      <c r="AC227" s="4">
        <v>86</v>
      </c>
      <c r="AD227" s="4">
        <v>-99</v>
      </c>
      <c r="AE227" s="4">
        <v>303.5</v>
      </c>
      <c r="AF227" s="3" t="s">
        <v>41</v>
      </c>
    </row>
    <row r="228" spans="1:32" ht="12.75">
      <c r="A228">
        <v>246</v>
      </c>
      <c r="B228" s="3" t="s">
        <v>21</v>
      </c>
      <c r="C228" s="12">
        <v>710</v>
      </c>
      <c r="F228" s="3">
        <v>3</v>
      </c>
      <c r="G228" s="3">
        <v>2</v>
      </c>
      <c r="H228" s="14">
        <v>4</v>
      </c>
      <c r="I228" s="3">
        <v>14</v>
      </c>
      <c r="J228" s="15">
        <v>120</v>
      </c>
      <c r="S228" s="3">
        <v>710</v>
      </c>
      <c r="T228" s="11">
        <v>162</v>
      </c>
      <c r="U228" s="4">
        <v>-99</v>
      </c>
      <c r="V228" s="4">
        <v>307</v>
      </c>
      <c r="W228" s="4">
        <v>116</v>
      </c>
      <c r="X228" s="4">
        <v>-99</v>
      </c>
      <c r="Y228" s="4">
        <v>241.5</v>
      </c>
      <c r="Z228" s="4">
        <v>160</v>
      </c>
      <c r="AA228" s="4">
        <v>-99</v>
      </c>
      <c r="AB228" s="4">
        <v>178.5</v>
      </c>
      <c r="AC228" s="4">
        <v>161</v>
      </c>
      <c r="AD228" s="4">
        <v>-99</v>
      </c>
      <c r="AE228" s="4">
        <v>150</v>
      </c>
      <c r="AF228" s="3" t="s">
        <v>52</v>
      </c>
    </row>
    <row r="229" spans="1:31" ht="12.75">
      <c r="A229">
        <v>162</v>
      </c>
      <c r="B229" s="3" t="s">
        <v>21</v>
      </c>
      <c r="C229" s="12">
        <v>711</v>
      </c>
      <c r="F229" s="3">
        <v>3</v>
      </c>
      <c r="G229" s="3">
        <v>2</v>
      </c>
      <c r="H229" s="14">
        <v>16</v>
      </c>
      <c r="I229" s="3">
        <v>11</v>
      </c>
      <c r="J229" s="15">
        <v>227</v>
      </c>
      <c r="S229" s="3">
        <v>711</v>
      </c>
      <c r="T229" s="11">
        <v>21</v>
      </c>
      <c r="U229" s="4">
        <v>-99</v>
      </c>
      <c r="V229" s="4">
        <v>44</v>
      </c>
      <c r="W229" s="4">
        <v>19</v>
      </c>
      <c r="X229" s="4">
        <v>-99</v>
      </c>
      <c r="Y229" s="4">
        <v>87.5</v>
      </c>
      <c r="Z229" s="4">
        <v>17</v>
      </c>
      <c r="AA229" s="4">
        <v>-99</v>
      </c>
      <c r="AB229" s="4">
        <v>138</v>
      </c>
      <c r="AC229" s="4">
        <v>4</v>
      </c>
      <c r="AD229" s="4">
        <v>-99</v>
      </c>
      <c r="AE229" s="4">
        <v>176.5</v>
      </c>
    </row>
    <row r="230" spans="1:32" ht="12.75">
      <c r="A230">
        <v>163</v>
      </c>
      <c r="B230" s="3" t="s">
        <v>21</v>
      </c>
      <c r="C230" s="12">
        <v>712</v>
      </c>
      <c r="F230" s="3">
        <v>3</v>
      </c>
      <c r="G230" s="3">
        <v>2</v>
      </c>
      <c r="H230" s="14">
        <v>16</v>
      </c>
      <c r="I230" s="3">
        <v>14</v>
      </c>
      <c r="J230" s="15">
        <v>316</v>
      </c>
      <c r="S230" s="3">
        <v>712</v>
      </c>
      <c r="T230" s="11">
        <v>4</v>
      </c>
      <c r="U230" s="4">
        <v>-99</v>
      </c>
      <c r="V230" s="4">
        <v>173.5</v>
      </c>
      <c r="W230" s="4">
        <v>17</v>
      </c>
      <c r="X230" s="4">
        <v>-99</v>
      </c>
      <c r="Y230" s="4">
        <v>139.5</v>
      </c>
      <c r="Z230" s="4">
        <v>19</v>
      </c>
      <c r="AA230" s="4">
        <v>-99</v>
      </c>
      <c r="AB230" s="4">
        <v>91.5</v>
      </c>
      <c r="AC230" s="4">
        <v>21</v>
      </c>
      <c r="AD230" s="4">
        <v>-99</v>
      </c>
      <c r="AE230" s="4">
        <v>49.5</v>
      </c>
      <c r="AF230" s="38" t="s">
        <v>145</v>
      </c>
    </row>
    <row r="231" spans="2:31" ht="12.75">
      <c r="B231" s="3" t="s">
        <v>21</v>
      </c>
      <c r="C231" s="12">
        <v>713</v>
      </c>
      <c r="H231" s="14"/>
      <c r="J231" s="15"/>
      <c r="S231" s="3">
        <v>713</v>
      </c>
      <c r="T231" s="11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2:31" ht="12.75">
      <c r="B232" s="3" t="s">
        <v>21</v>
      </c>
      <c r="C232" s="12">
        <v>714</v>
      </c>
      <c r="H232" s="14"/>
      <c r="J232" s="15"/>
      <c r="S232" s="3">
        <v>714</v>
      </c>
      <c r="T232" s="11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2:31" ht="12.75">
      <c r="B233" s="3" t="s">
        <v>21</v>
      </c>
      <c r="C233" s="12">
        <v>715</v>
      </c>
      <c r="H233" s="14"/>
      <c r="J233" s="15"/>
      <c r="S233" s="3">
        <v>715</v>
      </c>
      <c r="T233" s="11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2:31" ht="12.75">
      <c r="B234" s="3" t="s">
        <v>21</v>
      </c>
      <c r="C234" s="12">
        <v>716</v>
      </c>
      <c r="H234" s="14"/>
      <c r="J234" s="15"/>
      <c r="S234" s="3">
        <v>716</v>
      </c>
      <c r="T234" s="11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2:31" ht="12.75">
      <c r="B235" s="3" t="s">
        <v>21</v>
      </c>
      <c r="C235" s="12">
        <v>717</v>
      </c>
      <c r="H235" s="14"/>
      <c r="J235" s="15"/>
      <c r="S235" s="3">
        <v>717</v>
      </c>
      <c r="T235" s="11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2:31" ht="12.75">
      <c r="B236" s="3" t="s">
        <v>21</v>
      </c>
      <c r="C236" s="12">
        <v>718</v>
      </c>
      <c r="H236" s="14"/>
      <c r="J236" s="15"/>
      <c r="S236" s="3">
        <v>718</v>
      </c>
      <c r="T236" s="11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2:31" ht="12.75">
      <c r="B237" s="3" t="s">
        <v>21</v>
      </c>
      <c r="C237" s="12">
        <v>719</v>
      </c>
      <c r="H237" s="14"/>
      <c r="J237" s="15"/>
      <c r="S237" s="3">
        <v>719</v>
      </c>
      <c r="T237" s="11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2:31" ht="12.75">
      <c r="B238" s="3" t="s">
        <v>21</v>
      </c>
      <c r="C238" s="12">
        <v>720</v>
      </c>
      <c r="H238" s="14"/>
      <c r="J238" s="15"/>
      <c r="S238" s="3">
        <v>720</v>
      </c>
      <c r="T238" s="11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2:31" ht="12.75">
      <c r="B239" s="3" t="s">
        <v>21</v>
      </c>
      <c r="C239" s="12">
        <v>721</v>
      </c>
      <c r="H239" s="14"/>
      <c r="J239" s="15"/>
      <c r="S239" s="3">
        <v>721</v>
      </c>
      <c r="T239" s="11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2:31" ht="12.75">
      <c r="B240" s="3" t="s">
        <v>21</v>
      </c>
      <c r="C240" s="12">
        <v>722</v>
      </c>
      <c r="H240" s="14"/>
      <c r="J240" s="15"/>
      <c r="S240" s="3">
        <v>722</v>
      </c>
      <c r="T240" s="11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2:31" ht="12.75">
      <c r="B241" s="3" t="s">
        <v>21</v>
      </c>
      <c r="C241" s="12">
        <v>723</v>
      </c>
      <c r="H241" s="14"/>
      <c r="J241" s="15"/>
      <c r="S241" s="3">
        <v>723</v>
      </c>
      <c r="T241" s="11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2:31" ht="12.75">
      <c r="B242" s="3" t="s">
        <v>21</v>
      </c>
      <c r="C242" s="12">
        <v>724</v>
      </c>
      <c r="H242" s="14"/>
      <c r="J242" s="15"/>
      <c r="S242" s="3">
        <v>724</v>
      </c>
      <c r="T242" s="11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2:31" ht="12.75">
      <c r="B243" s="3" t="s">
        <v>21</v>
      </c>
      <c r="C243" s="12">
        <v>725</v>
      </c>
      <c r="H243" s="14"/>
      <c r="J243" s="15"/>
      <c r="S243" s="3">
        <v>725</v>
      </c>
      <c r="T243" s="11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2:30" ht="12.75">
      <c r="B244" s="3" t="s">
        <v>21</v>
      </c>
      <c r="C244" s="12">
        <v>726</v>
      </c>
      <c r="H244" s="14"/>
      <c r="J244" s="15"/>
      <c r="S244" s="3">
        <v>726</v>
      </c>
      <c r="U244" s="4"/>
      <c r="X244" s="4"/>
      <c r="AA244" s="4"/>
      <c r="AD244" s="4"/>
    </row>
    <row r="245" spans="2:31" ht="12.75">
      <c r="B245" s="3" t="s">
        <v>21</v>
      </c>
      <c r="C245" s="12">
        <v>727</v>
      </c>
      <c r="H245" s="14"/>
      <c r="J245" s="15"/>
      <c r="S245" s="3">
        <v>727</v>
      </c>
      <c r="T245" s="11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2:31" ht="12.75">
      <c r="B246" s="3" t="s">
        <v>21</v>
      </c>
      <c r="C246" s="12">
        <v>728</v>
      </c>
      <c r="H246" s="14"/>
      <c r="J246" s="15"/>
      <c r="S246" s="3">
        <v>728</v>
      </c>
      <c r="T246" s="11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2:31" ht="12.75">
      <c r="B247" s="3" t="s">
        <v>21</v>
      </c>
      <c r="C247" s="12">
        <v>729</v>
      </c>
      <c r="H247" s="14"/>
      <c r="J247" s="15"/>
      <c r="S247" s="3">
        <v>729</v>
      </c>
      <c r="T247" s="11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2:31" ht="12.75">
      <c r="B248" s="3" t="s">
        <v>21</v>
      </c>
      <c r="C248" s="12">
        <v>730</v>
      </c>
      <c r="H248" s="14"/>
      <c r="J248" s="15"/>
      <c r="S248" s="3">
        <v>730</v>
      </c>
      <c r="T248" s="11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2:31" ht="12.75">
      <c r="B249" s="3" t="s">
        <v>21</v>
      </c>
      <c r="C249" s="12">
        <v>731</v>
      </c>
      <c r="H249" s="14"/>
      <c r="J249" s="15"/>
      <c r="S249" s="3">
        <v>731</v>
      </c>
      <c r="T249" s="11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2:31" ht="12.75">
      <c r="B250" s="3" t="s">
        <v>21</v>
      </c>
      <c r="C250" s="12">
        <v>732</v>
      </c>
      <c r="H250" s="14"/>
      <c r="J250" s="15"/>
      <c r="S250" s="3">
        <v>732</v>
      </c>
      <c r="T250" s="11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2:31" ht="12.75">
      <c r="B251" s="3" t="s">
        <v>21</v>
      </c>
      <c r="C251" s="12">
        <v>733</v>
      </c>
      <c r="H251" s="14"/>
      <c r="J251" s="15"/>
      <c r="S251" s="3">
        <v>733</v>
      </c>
      <c r="T251" s="11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2:31" ht="12.75">
      <c r="B252" s="3" t="s">
        <v>21</v>
      </c>
      <c r="C252" s="12">
        <v>734</v>
      </c>
      <c r="H252" s="14"/>
      <c r="J252" s="15"/>
      <c r="S252" s="3">
        <v>734</v>
      </c>
      <c r="T252" s="11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2:31" ht="12.75">
      <c r="B253" s="3" t="s">
        <v>21</v>
      </c>
      <c r="C253" s="12">
        <v>735</v>
      </c>
      <c r="H253" s="14"/>
      <c r="J253" s="15"/>
      <c r="S253" s="3">
        <v>735</v>
      </c>
      <c r="T253" s="11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2:31" ht="12.75">
      <c r="B254" s="3" t="s">
        <v>21</v>
      </c>
      <c r="C254" s="12">
        <v>736</v>
      </c>
      <c r="H254" s="14"/>
      <c r="J254" s="15"/>
      <c r="S254" s="3">
        <v>736</v>
      </c>
      <c r="T254" s="11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2:31" ht="12.75">
      <c r="B255" s="3" t="s">
        <v>21</v>
      </c>
      <c r="C255" s="12">
        <v>737</v>
      </c>
      <c r="H255" s="14"/>
      <c r="J255" s="15"/>
      <c r="S255" s="3">
        <v>737</v>
      </c>
      <c r="T255" s="11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2:31" ht="12.75">
      <c r="B256" s="3" t="s">
        <v>21</v>
      </c>
      <c r="C256" s="12">
        <v>738</v>
      </c>
      <c r="H256" s="14"/>
      <c r="J256" s="15"/>
      <c r="S256" s="3">
        <v>738</v>
      </c>
      <c r="T256" s="11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2:31" ht="12.75">
      <c r="B257" s="3" t="s">
        <v>21</v>
      </c>
      <c r="C257" s="12">
        <v>739</v>
      </c>
      <c r="H257" s="14"/>
      <c r="J257" s="15"/>
      <c r="S257" s="3">
        <v>739</v>
      </c>
      <c r="T257" s="11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2:31" ht="12.75">
      <c r="B258" s="3" t="s">
        <v>21</v>
      </c>
      <c r="C258" s="12">
        <v>740</v>
      </c>
      <c r="H258" s="14"/>
      <c r="J258" s="15"/>
      <c r="S258" s="3">
        <v>740</v>
      </c>
      <c r="T258" s="11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2:31" ht="12.75">
      <c r="B259" s="3" t="s">
        <v>21</v>
      </c>
      <c r="C259" s="12">
        <v>741</v>
      </c>
      <c r="H259" s="14"/>
      <c r="J259" s="15"/>
      <c r="S259" s="3">
        <v>741</v>
      </c>
      <c r="T259" s="11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2:31" ht="12.75">
      <c r="B260" s="3" t="s">
        <v>21</v>
      </c>
      <c r="C260" s="12">
        <v>742</v>
      </c>
      <c r="H260" s="14"/>
      <c r="J260" s="15"/>
      <c r="S260" s="3">
        <v>742</v>
      </c>
      <c r="T260" s="11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2:31" ht="12.75">
      <c r="B261" s="3" t="s">
        <v>21</v>
      </c>
      <c r="C261" s="12">
        <v>743</v>
      </c>
      <c r="H261" s="14"/>
      <c r="J261" s="15"/>
      <c r="S261" s="3">
        <v>743</v>
      </c>
      <c r="T261" s="11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2:31" ht="12.75">
      <c r="B262" s="3" t="s">
        <v>21</v>
      </c>
      <c r="C262" s="12">
        <v>744</v>
      </c>
      <c r="H262" s="14"/>
      <c r="J262" s="15"/>
      <c r="S262" s="3">
        <v>744</v>
      </c>
      <c r="T262" s="11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2:31" ht="12.75">
      <c r="B263" s="3" t="s">
        <v>21</v>
      </c>
      <c r="C263" s="12">
        <v>745</v>
      </c>
      <c r="J263" s="13"/>
      <c r="S263" s="3">
        <v>745</v>
      </c>
      <c r="T263" s="11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2:31" ht="12.75">
      <c r="B264" s="3" t="s">
        <v>21</v>
      </c>
      <c r="C264" s="12">
        <v>746</v>
      </c>
      <c r="J264" s="13"/>
      <c r="S264" s="3">
        <v>746</v>
      </c>
      <c r="T264" s="11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2:31" ht="12.75">
      <c r="B265" s="3" t="s">
        <v>21</v>
      </c>
      <c r="C265" s="12">
        <v>747</v>
      </c>
      <c r="J265" s="13"/>
      <c r="S265" s="3">
        <v>747</v>
      </c>
      <c r="T265" s="11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2:31" ht="12.75">
      <c r="B266" s="3" t="s">
        <v>21</v>
      </c>
      <c r="C266" s="12">
        <v>748</v>
      </c>
      <c r="J266" s="13"/>
      <c r="S266" s="3">
        <v>748</v>
      </c>
      <c r="T266" s="11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2:31" ht="12.75">
      <c r="B267" s="3" t="s">
        <v>21</v>
      </c>
      <c r="C267" s="12">
        <v>749</v>
      </c>
      <c r="J267" s="13"/>
      <c r="S267" s="3">
        <v>749</v>
      </c>
      <c r="T267" s="11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2:31" ht="12.75">
      <c r="B268" s="3" t="s">
        <v>21</v>
      </c>
      <c r="C268" s="12">
        <v>750</v>
      </c>
      <c r="J268" s="13"/>
      <c r="S268" s="3">
        <v>750</v>
      </c>
      <c r="T268" s="11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2:31" ht="12.75">
      <c r="B269" s="3" t="s">
        <v>21</v>
      </c>
      <c r="C269" s="12">
        <v>751</v>
      </c>
      <c r="J269" s="13"/>
      <c r="S269" s="3">
        <v>751</v>
      </c>
      <c r="T269" s="11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2:31" ht="12.75">
      <c r="B270" s="3" t="s">
        <v>21</v>
      </c>
      <c r="C270" s="12">
        <v>752</v>
      </c>
      <c r="J270" s="13"/>
      <c r="S270" s="3">
        <v>752</v>
      </c>
      <c r="T270" s="11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2:31" ht="12.75">
      <c r="B271" s="3" t="s">
        <v>21</v>
      </c>
      <c r="C271" s="12">
        <v>753</v>
      </c>
      <c r="J271" s="13"/>
      <c r="S271" s="3">
        <v>753</v>
      </c>
      <c r="T271" s="11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2:31" ht="12.75">
      <c r="B272" s="3" t="s">
        <v>21</v>
      </c>
      <c r="C272" s="12">
        <v>754</v>
      </c>
      <c r="J272" s="13"/>
      <c r="S272" s="3">
        <v>754</v>
      </c>
      <c r="T272" s="11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2:31" ht="12.75">
      <c r="B273" s="3" t="s">
        <v>21</v>
      </c>
      <c r="C273" s="12">
        <v>755</v>
      </c>
      <c r="S273" s="3">
        <v>755</v>
      </c>
      <c r="T273" s="11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2:31" ht="12.75">
      <c r="B274" s="3" t="s">
        <v>21</v>
      </c>
      <c r="C274" s="12">
        <v>756</v>
      </c>
      <c r="S274" s="3">
        <v>756</v>
      </c>
      <c r="T274" s="11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2:31" ht="12.75">
      <c r="B275" s="3" t="s">
        <v>21</v>
      </c>
      <c r="C275" s="12">
        <v>757</v>
      </c>
      <c r="S275" s="3">
        <v>757</v>
      </c>
      <c r="T275" s="11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2:31" ht="12.75">
      <c r="B276" s="3" t="s">
        <v>21</v>
      </c>
      <c r="C276" s="12">
        <v>758</v>
      </c>
      <c r="S276" s="3">
        <v>758</v>
      </c>
      <c r="T276" s="11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2:31" ht="12.75">
      <c r="B277" s="3" t="s">
        <v>21</v>
      </c>
      <c r="C277" s="12">
        <v>759</v>
      </c>
      <c r="S277" s="3">
        <v>759</v>
      </c>
      <c r="T277" s="11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2:31" ht="12.75">
      <c r="B278" s="3" t="s">
        <v>21</v>
      </c>
      <c r="C278" s="12">
        <v>760</v>
      </c>
      <c r="S278" s="3">
        <v>760</v>
      </c>
      <c r="T278" s="11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2:31" ht="12.75">
      <c r="B279" s="3" t="s">
        <v>21</v>
      </c>
      <c r="C279" s="12">
        <v>761</v>
      </c>
      <c r="S279" s="3">
        <v>761</v>
      </c>
      <c r="T279" s="11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2:31" ht="12.75">
      <c r="B280" s="3" t="s">
        <v>21</v>
      </c>
      <c r="C280" s="12">
        <v>762</v>
      </c>
      <c r="S280" s="3">
        <v>762</v>
      </c>
      <c r="T280" s="11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2:31" ht="12.75">
      <c r="B281" s="3" t="s">
        <v>21</v>
      </c>
      <c r="C281" s="12">
        <v>763</v>
      </c>
      <c r="S281" s="3">
        <v>763</v>
      </c>
      <c r="T281" s="11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2:31" ht="12.75">
      <c r="B282" s="3" t="s">
        <v>21</v>
      </c>
      <c r="C282" s="12">
        <v>764</v>
      </c>
      <c r="S282" s="3">
        <v>764</v>
      </c>
      <c r="T282" s="11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2:31" ht="12.75">
      <c r="B283" s="3" t="s">
        <v>21</v>
      </c>
      <c r="C283" s="12">
        <v>765</v>
      </c>
      <c r="S283" s="3">
        <v>765</v>
      </c>
      <c r="T283" s="11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2:31" ht="12.75">
      <c r="B284" s="3" t="s">
        <v>21</v>
      </c>
      <c r="C284" s="12">
        <v>766</v>
      </c>
      <c r="S284" s="3">
        <v>766</v>
      </c>
      <c r="T284" s="11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2:31" ht="12.75">
      <c r="B285" s="3" t="s">
        <v>21</v>
      </c>
      <c r="C285" s="12">
        <v>767</v>
      </c>
      <c r="S285" s="3">
        <v>767</v>
      </c>
      <c r="T285" s="11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2:31" ht="12.75">
      <c r="B286" s="3" t="s">
        <v>21</v>
      </c>
      <c r="C286" s="12">
        <v>768</v>
      </c>
      <c r="S286" s="3">
        <v>768</v>
      </c>
      <c r="T286" s="11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2:31" ht="12.75">
      <c r="B287" s="3" t="s">
        <v>21</v>
      </c>
      <c r="C287" s="12">
        <v>769</v>
      </c>
      <c r="S287" s="3">
        <v>769</v>
      </c>
      <c r="T287" s="11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2:31" ht="12.75">
      <c r="B288" s="3" t="s">
        <v>21</v>
      </c>
      <c r="C288" s="12">
        <v>770</v>
      </c>
      <c r="S288" s="3">
        <v>770</v>
      </c>
      <c r="T288" s="11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2:31" ht="12.75">
      <c r="B289" s="3" t="s">
        <v>21</v>
      </c>
      <c r="C289" s="12">
        <v>771</v>
      </c>
      <c r="S289" s="3">
        <v>771</v>
      </c>
      <c r="T289" s="11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2:31" ht="12.75">
      <c r="B290" s="3" t="s">
        <v>21</v>
      </c>
      <c r="C290" s="12">
        <v>772</v>
      </c>
      <c r="S290" s="3">
        <v>772</v>
      </c>
      <c r="T290" s="11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2:31" ht="12.75">
      <c r="B291" s="3" t="s">
        <v>21</v>
      </c>
      <c r="C291" s="12">
        <v>773</v>
      </c>
      <c r="S291" s="3">
        <v>773</v>
      </c>
      <c r="T291" s="11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2:31" ht="12.75">
      <c r="B292" s="3" t="s">
        <v>21</v>
      </c>
      <c r="C292" s="12">
        <v>774</v>
      </c>
      <c r="S292" s="3">
        <v>774</v>
      </c>
      <c r="T292" s="11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20:31" ht="12.75">
      <c r="T293" s="11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20:31" ht="12.75">
      <c r="T294" s="11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20:31" ht="12.75">
      <c r="T295" s="11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20:31" ht="12.75">
      <c r="T296" s="11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20:31" ht="12.75">
      <c r="T297" s="11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20:31" ht="12.75">
      <c r="T298" s="11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20:31" ht="12.75">
      <c r="T299" s="11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20:31" ht="12.75">
      <c r="T300" s="11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20:31" ht="12.75">
      <c r="T301" s="11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20:31" ht="12.75">
      <c r="T302" s="11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20:31" ht="12.75">
      <c r="T303" s="11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20:31" ht="12.75">
      <c r="T304" s="11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20:31" ht="12.75">
      <c r="T305" s="11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20:31" ht="12.75">
      <c r="T306" s="11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20:31" ht="12.75">
      <c r="T307" s="11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20:31" ht="12.75">
      <c r="T308" s="11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20:31" ht="12.75">
      <c r="T309" s="11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20:31" ht="12.75">
      <c r="T310" s="11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20:31" ht="12.75">
      <c r="T311" s="11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20:31" ht="12.75">
      <c r="T312" s="11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20:31" ht="12.75">
      <c r="T313" s="11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20:31" ht="12.75">
      <c r="T314" s="11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20:31" ht="12.75">
      <c r="T315" s="11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20:31" ht="12.75">
      <c r="T316" s="11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20:31" ht="12.75">
      <c r="T317" s="11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20:31" ht="12.75">
      <c r="T318" s="11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20:31" ht="12.75">
      <c r="T319" s="11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20:31" ht="12.75">
      <c r="T320" s="11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20:31" ht="12.75">
      <c r="T321" s="11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20:31" ht="12.75">
      <c r="T322" s="11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20:31" ht="12.75">
      <c r="T323" s="11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20:31" ht="12.75">
      <c r="T324" s="11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20:31" ht="12.75">
      <c r="T325" s="11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20:31" ht="12.75">
      <c r="T326" s="11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20:31" ht="12.75">
      <c r="T327" s="11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20:31" ht="12.75">
      <c r="T328" s="11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20:31" ht="12.75">
      <c r="T329" s="11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20:31" ht="12.75">
      <c r="T330" s="11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20:31" ht="12.75">
      <c r="T331" s="11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20:31" ht="12.75">
      <c r="T332" s="11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20:31" ht="12.75">
      <c r="T333" s="11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20:31" ht="12.75">
      <c r="T334" s="11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20:31" ht="12.75">
      <c r="T335" s="11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20:31" ht="12.75">
      <c r="T336" s="11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20:31" ht="12.75">
      <c r="T337" s="11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20:31" ht="12.75">
      <c r="T338" s="11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20:31" ht="12.75">
      <c r="T339" s="11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20:31" ht="12.75">
      <c r="T340" s="11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20:31" ht="12.75">
      <c r="T341" s="11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20:31" ht="12.75">
      <c r="T342" s="11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20:31" ht="12.75">
      <c r="T343" s="11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20:31" ht="12.75">
      <c r="T344" s="11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20:31" ht="12.75">
      <c r="T345" s="11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20:31" ht="12.75">
      <c r="T346" s="11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20:31" ht="12.75">
      <c r="T347" s="11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20:31" ht="12.75">
      <c r="T348" s="11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20:31" ht="12.75">
      <c r="T349" s="11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20:31" ht="12.75">
      <c r="T350" s="11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20:31" ht="12.75">
      <c r="T351" s="11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20:31" ht="12.75">
      <c r="T352" s="11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20:31" ht="12.75">
      <c r="T353" s="11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20:31" ht="12.75">
      <c r="T354" s="11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20:31" ht="12.75">
      <c r="T355" s="11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20:31" ht="12.75">
      <c r="T356" s="11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20:31" ht="12.75">
      <c r="T357" s="11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20:31" ht="12.75">
      <c r="T358" s="11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20:31" ht="12.75">
      <c r="T359" s="11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20:31" ht="12.75">
      <c r="T360" s="11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20:31" ht="12.75">
      <c r="T361" s="11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20:31" ht="12.75">
      <c r="T362" s="11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20:31" ht="12.75">
      <c r="T363" s="11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</sheetData>
  <sheetProtection/>
  <printOptions gridLines="1"/>
  <pageMargins left="0.23" right="0.16" top="0.58" bottom="0.7086614173228347" header="0.23" footer="0.2755905511811024"/>
  <pageSetup horizontalDpi="600" verticalDpi="600" orientation="landscape" paperSize="9" r:id="rId1"/>
  <headerFooter alignWithMargins="0">
    <oddHeader>&amp;L&amp;6 11 =  Elossa, normaali latvus 12 =  Elossa, latvus epäsymm. piisk., 13 =  Elossa, kuoleva, 14 =  Elossa, vino (&gt; 1 m)
21 =  Kuollut, kelo, 22 =  Kuollut, pökkelö, 23 =  Kuollut, maassa ilmakuvapuu. 
31 =  Kanto
&amp;C&amp;"Arial,Bold"&amp;8&amp;F&amp;R&amp;P</oddHeader>
    <oddFooter>&amp;L&amp;6FOTOPUU: 0= koealan ulkop., 1 = Sisällä, löytyi, 2 = Sisällä, valepuu, 3 = omissio
JAKSO: 1 = ylempi/ainoa, 2 = al.
P-LAJI: 1 = MÄ, 2=NÄRE, 3=RA-KO, 4=HI-KO, 5=HAAPA, 6=HA-LEP, 7=TE-LEP, 8=TUOMI, 9=LE-KU, 13=RAITA, 16=PIHLAJA, 20=MUULP., 21=MUUHAVUP.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25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3.28125" style="0" bestFit="1" customWidth="1"/>
    <col min="2" max="2" width="4.00390625" style="0" bestFit="1" customWidth="1"/>
    <col min="3" max="3" width="3.28125" style="0" bestFit="1" customWidth="1"/>
    <col min="4" max="4" width="6.00390625" style="0" bestFit="1" customWidth="1"/>
    <col min="5" max="8" width="3.28125" style="0" bestFit="1" customWidth="1"/>
    <col min="9" max="9" width="4.00390625" style="0" bestFit="1" customWidth="1"/>
    <col min="10" max="10" width="13.57421875" style="0" customWidth="1"/>
    <col min="11" max="11" width="4.00390625" style="0" bestFit="1" customWidth="1"/>
    <col min="12" max="29" width="11.7109375" style="0" customWidth="1"/>
  </cols>
  <sheetData>
    <row r="1" spans="1:20" ht="97.5">
      <c r="A1" s="19" t="s">
        <v>20</v>
      </c>
      <c r="B1" s="19" t="s">
        <v>0</v>
      </c>
      <c r="C1" s="19" t="s">
        <v>1</v>
      </c>
      <c r="D1" s="19" t="s">
        <v>2</v>
      </c>
      <c r="E1" s="19" t="s">
        <v>12</v>
      </c>
      <c r="F1" s="19" t="s">
        <v>3</v>
      </c>
      <c r="G1" s="19" t="s">
        <v>4</v>
      </c>
      <c r="H1" s="19" t="s">
        <v>5</v>
      </c>
      <c r="I1" s="19" t="s">
        <v>54</v>
      </c>
      <c r="J1" s="19" t="s">
        <v>13</v>
      </c>
      <c r="K1" s="19" t="s">
        <v>22</v>
      </c>
      <c r="L1" s="21" t="s">
        <v>112</v>
      </c>
      <c r="M1" s="21" t="s">
        <v>113</v>
      </c>
      <c r="N1" s="21" t="s">
        <v>111</v>
      </c>
      <c r="O1" s="21" t="s">
        <v>58</v>
      </c>
      <c r="P1" s="21" t="s">
        <v>114</v>
      </c>
      <c r="Q1" s="21" t="s">
        <v>115</v>
      </c>
      <c r="T1" s="21"/>
    </row>
    <row r="2" spans="1:21" ht="12.75">
      <c r="A2" t="s">
        <v>21</v>
      </c>
      <c r="B2">
        <v>1</v>
      </c>
      <c r="C2">
        <v>2</v>
      </c>
      <c r="D2">
        <v>27.19</v>
      </c>
      <c r="E2">
        <v>1</v>
      </c>
      <c r="F2">
        <v>1</v>
      </c>
      <c r="G2">
        <v>2</v>
      </c>
      <c r="H2">
        <v>11</v>
      </c>
      <c r="I2">
        <v>615</v>
      </c>
      <c r="J2" t="s">
        <v>23</v>
      </c>
      <c r="K2">
        <v>147</v>
      </c>
      <c r="L2">
        <f>VLOOKUP($B2,fotopuut_2010!$B$1:$Q$214,3,FALSE)</f>
        <v>2515307.7</v>
      </c>
      <c r="M2">
        <f>VLOOKUP($B2,fotopuut_2010!$B$1:$Q$214,4,FALSE)</f>
        <v>6860014.25</v>
      </c>
      <c r="N2">
        <f>IF(ISNA(VLOOKUP($K2,mittaukset_2002!$A$4:$P$270,5,FALSE)),"",VLOOKUP($K2,mittaukset_2002!$A$4:$P$270,5,FALSE))</f>
        <v>2515307.913300888</v>
      </c>
      <c r="O2">
        <f>IF(ISNA(VLOOKUP($K2,mittaukset_2002!$A$4:$P$270,6,FALSE)),"",VLOOKUP($K2,mittaukset_2002!$A$4:$P$270,6,FALSE))</f>
        <v>6860014.68567077</v>
      </c>
      <c r="P2">
        <f>IF(N2&lt;&gt;"",N2-L2,"")</f>
        <v>0.2133008879609406</v>
      </c>
      <c r="Q2">
        <f>IF(O2&lt;&gt;"",O2-M2,"")</f>
        <v>0.43567076977342367</v>
      </c>
      <c r="S2" s="25" t="s">
        <v>120</v>
      </c>
      <c r="T2" s="26"/>
      <c r="U2" s="27"/>
    </row>
    <row r="3" spans="1:21" ht="12.75">
      <c r="A3" t="s">
        <v>21</v>
      </c>
      <c r="B3">
        <v>2</v>
      </c>
      <c r="C3">
        <v>2</v>
      </c>
      <c r="D3">
        <v>26.44</v>
      </c>
      <c r="E3">
        <v>1</v>
      </c>
      <c r="F3">
        <v>1</v>
      </c>
      <c r="G3">
        <v>2</v>
      </c>
      <c r="H3">
        <v>11</v>
      </c>
      <c r="I3">
        <v>395</v>
      </c>
      <c r="K3">
        <v>148</v>
      </c>
      <c r="L3">
        <f>VLOOKUP($B3,fotopuut_2010!$B$1:$Q$214,3,FALSE)</f>
        <v>2515310.06</v>
      </c>
      <c r="M3">
        <f>VLOOKUP($B3,fotopuut_2010!$B$1:$Q$214,4,FALSE)</f>
        <v>6860018.77</v>
      </c>
      <c r="N3">
        <f>IF(ISNA(VLOOKUP($K3,mittaukset_2002!$A$4:$P$270,5,FALSE)),"",VLOOKUP($K3,mittaukset_2002!$A$4:$P$270,5,FALSE))</f>
        <v>2515309.838311946</v>
      </c>
      <c r="O3">
        <f>IF(ISNA(VLOOKUP($K3,mittaukset_2002!$A$4:$P$270,6,FALSE)),"",VLOOKUP($K3,mittaukset_2002!$A$4:$P$270,6,FALSE))</f>
        <v>6860018.600122549</v>
      </c>
      <c r="P3">
        <f aca="true" t="shared" si="0" ref="P3:P66">IF(N3&lt;&gt;"",N3-L3,"")</f>
        <v>-0.22168805403634906</v>
      </c>
      <c r="Q3">
        <f aca="true" t="shared" si="1" ref="Q3:Q66">IF(O3&lt;&gt;"",O3-M3,"")</f>
        <v>-0.16987745091319084</v>
      </c>
      <c r="S3" s="28"/>
      <c r="T3" s="29" t="s">
        <v>55</v>
      </c>
      <c r="U3" s="30" t="s">
        <v>56</v>
      </c>
    </row>
    <row r="4" spans="1:21" ht="12.75">
      <c r="A4" t="s">
        <v>21</v>
      </c>
      <c r="B4">
        <v>3</v>
      </c>
      <c r="C4">
        <v>2</v>
      </c>
      <c r="D4">
        <v>29.94</v>
      </c>
      <c r="E4">
        <v>1</v>
      </c>
      <c r="F4">
        <v>1</v>
      </c>
      <c r="G4">
        <v>2</v>
      </c>
      <c r="H4">
        <v>11</v>
      </c>
      <c r="I4">
        <v>452</v>
      </c>
      <c r="J4" t="s">
        <v>24</v>
      </c>
      <c r="K4">
        <v>154</v>
      </c>
      <c r="L4">
        <f>VLOOKUP($B4,fotopuut_2010!$B$1:$Q$214,3,FALSE)</f>
        <v>2515312.55</v>
      </c>
      <c r="M4">
        <f>VLOOKUP($B4,fotopuut_2010!$B$1:$Q$214,4,FALSE)</f>
        <v>6860023.31</v>
      </c>
      <c r="N4">
        <f>IF(ISNA(VLOOKUP($K4,mittaukset_2002!$A$4:$P$270,5,FALSE)),"",VLOOKUP($K4,mittaukset_2002!$A$4:$P$270,5,FALSE))</f>
        <v>2515312.2539075008</v>
      </c>
      <c r="O4">
        <f>IF(ISNA(VLOOKUP($K4,mittaukset_2002!$A$4:$P$270,6,FALSE)),"",VLOOKUP($K4,mittaukset_2002!$A$4:$P$270,6,FALSE))</f>
        <v>6860023.028520156</v>
      </c>
      <c r="P4">
        <f t="shared" si="0"/>
        <v>-0.2960924990475178</v>
      </c>
      <c r="Q4">
        <f t="shared" si="1"/>
        <v>-0.2814798438921571</v>
      </c>
      <c r="S4" s="31" t="s">
        <v>116</v>
      </c>
      <c r="T4" s="32">
        <f>AVERAGE(P2:P223)</f>
        <v>-0.4632096820675275</v>
      </c>
      <c r="U4" s="33">
        <f>AVERAGE(Q2:Q223)</f>
        <v>-0.06719155088614892</v>
      </c>
    </row>
    <row r="5" spans="1:21" ht="12.75">
      <c r="A5" t="s">
        <v>21</v>
      </c>
      <c r="B5">
        <v>4</v>
      </c>
      <c r="C5">
        <v>2</v>
      </c>
      <c r="D5">
        <v>30.49</v>
      </c>
      <c r="E5">
        <v>1</v>
      </c>
      <c r="F5">
        <v>1</v>
      </c>
      <c r="G5">
        <v>2</v>
      </c>
      <c r="H5">
        <v>11</v>
      </c>
      <c r="I5">
        <v>553</v>
      </c>
      <c r="J5" t="s">
        <v>23</v>
      </c>
      <c r="K5">
        <v>156</v>
      </c>
      <c r="L5">
        <f>VLOOKUP($B5,fotopuut_2010!$B$1:$Q$214,3,FALSE)</f>
        <v>2515315.31</v>
      </c>
      <c r="M5">
        <f>VLOOKUP($B5,fotopuut_2010!$B$1:$Q$214,4,FALSE)</f>
        <v>6860029.41</v>
      </c>
      <c r="N5">
        <f>IF(ISNA(VLOOKUP($K5,mittaukset_2002!$A$4:$P$270,5,FALSE)),"",VLOOKUP($K5,mittaukset_2002!$A$4:$P$270,5,FALSE))</f>
        <v>2515314.976206655</v>
      </c>
      <c r="O5">
        <f>IF(ISNA(VLOOKUP($K5,mittaukset_2002!$A$4:$P$270,6,FALSE)),"",VLOOKUP($K5,mittaukset_2002!$A$4:$P$270,6,FALSE))</f>
        <v>6860029.285023092</v>
      </c>
      <c r="P5">
        <f t="shared" si="0"/>
        <v>-0.3337933449074626</v>
      </c>
      <c r="Q5">
        <f t="shared" si="1"/>
        <v>-0.12497690785676241</v>
      </c>
      <c r="S5" s="31" t="s">
        <v>117</v>
      </c>
      <c r="T5" s="32">
        <f>STDEV(P2:P223)</f>
        <v>0.27650770868555385</v>
      </c>
      <c r="U5" s="33">
        <f>STDEV(Q2:Q223)</f>
        <v>0.3038301594548642</v>
      </c>
    </row>
    <row r="6" spans="1:21" ht="12.75">
      <c r="A6" t="s">
        <v>21</v>
      </c>
      <c r="B6">
        <v>5</v>
      </c>
      <c r="C6">
        <v>3</v>
      </c>
      <c r="D6">
        <v>29.02</v>
      </c>
      <c r="E6">
        <v>0</v>
      </c>
      <c r="J6" t="s">
        <v>25</v>
      </c>
      <c r="L6">
        <f>VLOOKUP($B6,fotopuut_2010!$B$1:$Q$214,3,FALSE)</f>
        <v>2515331.83</v>
      </c>
      <c r="M6">
        <f>VLOOKUP($B6,fotopuut_2010!$B$1:$Q$214,4,FALSE)</f>
        <v>6860086.4</v>
      </c>
      <c r="N6">
        <f>IF(ISNA(VLOOKUP($K6,mittaukset_2002!$A$4:$P$270,5,FALSE)),"",VLOOKUP($K6,mittaukset_2002!$A$4:$P$270,5,FALSE))</f>
      </c>
      <c r="O6">
        <f>IF(ISNA(VLOOKUP($K6,mittaukset_2002!$A$4:$P$270,6,FALSE)),"",VLOOKUP($K6,mittaukset_2002!$A$4:$P$270,6,FALSE))</f>
      </c>
      <c r="P6">
        <f t="shared" si="0"/>
      </c>
      <c r="Q6">
        <f t="shared" si="1"/>
      </c>
      <c r="S6" s="31" t="s">
        <v>118</v>
      </c>
      <c r="T6" s="32">
        <f>MIN(P2:P223)</f>
        <v>-1.2158424388617277</v>
      </c>
      <c r="U6" s="33">
        <f>MIN(Q2:Q223)</f>
        <v>-1.7993147550150752</v>
      </c>
    </row>
    <row r="7" spans="1:21" ht="12.75">
      <c r="A7" t="s">
        <v>21</v>
      </c>
      <c r="B7">
        <v>6</v>
      </c>
      <c r="C7">
        <v>2</v>
      </c>
      <c r="D7">
        <v>29.42</v>
      </c>
      <c r="E7">
        <v>1</v>
      </c>
      <c r="F7">
        <v>1</v>
      </c>
      <c r="G7">
        <v>2</v>
      </c>
      <c r="H7">
        <v>11</v>
      </c>
      <c r="I7">
        <v>487</v>
      </c>
      <c r="K7">
        <v>137</v>
      </c>
      <c r="L7">
        <f>VLOOKUP($B7,fotopuut_2010!$B$1:$Q$214,3,FALSE)</f>
        <v>2515310.89</v>
      </c>
      <c r="M7">
        <f>VLOOKUP($B7,fotopuut_2010!$B$1:$Q$214,4,FALSE)</f>
        <v>6859994.86</v>
      </c>
      <c r="N7">
        <f>IF(ISNA(VLOOKUP($K7,mittaukset_2002!$A$4:$P$270,5,FALSE)),"",VLOOKUP($K7,mittaukset_2002!$A$4:$P$270,5,FALSE))</f>
        <v>2515310.215916897</v>
      </c>
      <c r="O7">
        <f>IF(ISNA(VLOOKUP($K7,mittaukset_2002!$A$4:$P$270,6,FALSE)),"",VLOOKUP($K7,mittaukset_2002!$A$4:$P$270,6,FALSE))</f>
        <v>6859994.887227345</v>
      </c>
      <c r="P7">
        <f t="shared" si="0"/>
        <v>-0.6740831029601395</v>
      </c>
      <c r="Q7">
        <f t="shared" si="1"/>
        <v>0.027227344922721386</v>
      </c>
      <c r="S7" s="34" t="s">
        <v>119</v>
      </c>
      <c r="T7" s="35">
        <f>MAX(P2:P223)</f>
        <v>0.30693212198093534</v>
      </c>
      <c r="U7" s="36">
        <f>MAX(Q2:Q223)</f>
        <v>1.284026276320219</v>
      </c>
    </row>
    <row r="8" spans="1:17" ht="12.75">
      <c r="A8" t="s">
        <v>21</v>
      </c>
      <c r="B8">
        <v>7</v>
      </c>
      <c r="C8">
        <v>2</v>
      </c>
      <c r="D8">
        <v>25.22</v>
      </c>
      <c r="E8">
        <v>1</v>
      </c>
      <c r="F8">
        <v>1</v>
      </c>
      <c r="G8">
        <v>2</v>
      </c>
      <c r="H8">
        <v>11</v>
      </c>
      <c r="I8">
        <v>382</v>
      </c>
      <c r="J8" t="s">
        <v>26</v>
      </c>
      <c r="K8">
        <v>140</v>
      </c>
      <c r="L8">
        <f>VLOOKUP($B8,fotopuut_2010!$B$1:$Q$214,3,FALSE)</f>
        <v>2515309.1</v>
      </c>
      <c r="M8">
        <f>VLOOKUP($B8,fotopuut_2010!$B$1:$Q$214,4,FALSE)</f>
        <v>6859999.86</v>
      </c>
      <c r="N8">
        <f>IF(ISNA(VLOOKUP($K8,mittaukset_2002!$A$4:$P$270,5,FALSE)),"",VLOOKUP($K8,mittaukset_2002!$A$4:$P$270,5,FALSE))</f>
        <v>2515309.0225699083</v>
      </c>
      <c r="O8">
        <f>IF(ISNA(VLOOKUP($K8,mittaukset_2002!$A$4:$P$270,6,FALSE)),"",VLOOKUP($K8,mittaukset_2002!$A$4:$P$270,6,FALSE))</f>
        <v>6859999.389933123</v>
      </c>
      <c r="P8">
        <f t="shared" si="0"/>
        <v>-0.07743009179830551</v>
      </c>
      <c r="Q8">
        <f t="shared" si="1"/>
        <v>-0.47006687708199024</v>
      </c>
    </row>
    <row r="9" spans="1:17" ht="12.75">
      <c r="A9" t="s">
        <v>21</v>
      </c>
      <c r="B9">
        <v>8</v>
      </c>
      <c r="C9">
        <v>2</v>
      </c>
      <c r="D9">
        <v>25.94</v>
      </c>
      <c r="E9">
        <v>1</v>
      </c>
      <c r="F9">
        <v>1</v>
      </c>
      <c r="G9">
        <v>2</v>
      </c>
      <c r="H9">
        <v>11</v>
      </c>
      <c r="I9">
        <v>345</v>
      </c>
      <c r="K9">
        <v>143</v>
      </c>
      <c r="L9">
        <f>VLOOKUP($B9,fotopuut_2010!$B$1:$Q$214,3,FALSE)</f>
        <v>2515312.73</v>
      </c>
      <c r="M9">
        <f>VLOOKUP($B9,fotopuut_2010!$B$1:$Q$214,4,FALSE)</f>
        <v>6860003.59</v>
      </c>
      <c r="N9">
        <f>IF(ISNA(VLOOKUP($K9,mittaukset_2002!$A$4:$P$270,5,FALSE)),"",VLOOKUP($K9,mittaukset_2002!$A$4:$P$270,5,FALSE))</f>
        <v>2515312.3209795817</v>
      </c>
      <c r="O9">
        <f>IF(ISNA(VLOOKUP($K9,mittaukset_2002!$A$4:$P$270,6,FALSE)),"",VLOOKUP($K9,mittaukset_2002!$A$4:$P$270,6,FALSE))</f>
        <v>6860003.404795109</v>
      </c>
      <c r="P9">
        <f t="shared" si="0"/>
        <v>-0.4090204183012247</v>
      </c>
      <c r="Q9">
        <f t="shared" si="1"/>
        <v>-0.18520489055663347</v>
      </c>
    </row>
    <row r="10" spans="1:17" ht="12.75">
      <c r="A10" t="s">
        <v>21</v>
      </c>
      <c r="B10">
        <v>9</v>
      </c>
      <c r="C10">
        <v>2</v>
      </c>
      <c r="D10">
        <v>27.09</v>
      </c>
      <c r="E10">
        <v>1</v>
      </c>
      <c r="F10">
        <v>1</v>
      </c>
      <c r="G10">
        <v>2</v>
      </c>
      <c r="H10">
        <v>11</v>
      </c>
      <c r="I10">
        <v>353</v>
      </c>
      <c r="K10">
        <v>145</v>
      </c>
      <c r="L10">
        <f>VLOOKUP($B10,fotopuut_2010!$B$1:$Q$214,3,FALSE)</f>
        <v>2515312.59</v>
      </c>
      <c r="M10">
        <f>VLOOKUP($B10,fotopuut_2010!$B$1:$Q$214,4,FALSE)</f>
        <v>6860007.19</v>
      </c>
      <c r="N10">
        <f>IF(ISNA(VLOOKUP($K10,mittaukset_2002!$A$4:$P$270,5,FALSE)),"",VLOOKUP($K10,mittaukset_2002!$A$4:$P$270,5,FALSE))</f>
        <v>2515312.2134478088</v>
      </c>
      <c r="O10">
        <f>IF(ISNA(VLOOKUP($K10,mittaukset_2002!$A$4:$P$270,6,FALSE)),"",VLOOKUP($K10,mittaukset_2002!$A$4:$P$270,6,FALSE))</f>
        <v>6860007.5112264</v>
      </c>
      <c r="P10">
        <f t="shared" si="0"/>
        <v>-0.3765521910972893</v>
      </c>
      <c r="Q10">
        <f t="shared" si="1"/>
        <v>0.32122639939188957</v>
      </c>
    </row>
    <row r="11" spans="1:17" ht="12.75">
      <c r="A11" t="s">
        <v>21</v>
      </c>
      <c r="B11">
        <v>10</v>
      </c>
      <c r="C11">
        <v>2</v>
      </c>
      <c r="D11">
        <v>26.96</v>
      </c>
      <c r="E11">
        <v>1</v>
      </c>
      <c r="F11">
        <v>1</v>
      </c>
      <c r="G11">
        <v>2</v>
      </c>
      <c r="H11">
        <v>11</v>
      </c>
      <c r="I11">
        <v>304</v>
      </c>
      <c r="K11">
        <v>144</v>
      </c>
      <c r="L11">
        <f>VLOOKUP($B11,fotopuut_2010!$B$1:$Q$214,3,FALSE)</f>
        <v>2515315.19</v>
      </c>
      <c r="M11">
        <f>VLOOKUP($B11,fotopuut_2010!$B$1:$Q$214,4,FALSE)</f>
        <v>6860006.93</v>
      </c>
      <c r="N11">
        <f>IF(ISNA(VLOOKUP($K11,mittaukset_2002!$A$4:$P$270,5,FALSE)),"",VLOOKUP($K11,mittaukset_2002!$A$4:$P$270,5,FALSE))</f>
        <v>2515314.446131925</v>
      </c>
      <c r="O11">
        <f>IF(ISNA(VLOOKUP($K11,mittaukset_2002!$A$4:$P$270,6,FALSE)),"",VLOOKUP($K11,mittaukset_2002!$A$4:$P$270,6,FALSE))</f>
        <v>6860007.1106638685</v>
      </c>
      <c r="P11">
        <f t="shared" si="0"/>
        <v>-0.7438680748455226</v>
      </c>
      <c r="Q11">
        <f t="shared" si="1"/>
        <v>0.18066386878490448</v>
      </c>
    </row>
    <row r="12" spans="1:17" ht="12.75">
      <c r="A12" t="s">
        <v>21</v>
      </c>
      <c r="B12">
        <v>11</v>
      </c>
      <c r="C12">
        <v>2</v>
      </c>
      <c r="D12">
        <v>29.74</v>
      </c>
      <c r="E12">
        <v>1</v>
      </c>
      <c r="F12">
        <v>1</v>
      </c>
      <c r="G12">
        <v>2</v>
      </c>
      <c r="H12">
        <v>11</v>
      </c>
      <c r="I12">
        <v>377</v>
      </c>
      <c r="K12">
        <v>150</v>
      </c>
      <c r="L12">
        <f>VLOOKUP($B12,fotopuut_2010!$B$1:$Q$214,3,FALSE)</f>
        <v>2515318.13</v>
      </c>
      <c r="M12">
        <f>VLOOKUP($B12,fotopuut_2010!$B$1:$Q$214,4,FALSE)</f>
        <v>6860013.73</v>
      </c>
      <c r="N12">
        <f>IF(ISNA(VLOOKUP($K12,mittaukset_2002!$A$4:$P$270,5,FALSE)),"",VLOOKUP($K12,mittaukset_2002!$A$4:$P$270,5,FALSE))</f>
        <v>2515317.312362813</v>
      </c>
      <c r="O12">
        <f>IF(ISNA(VLOOKUP($K12,mittaukset_2002!$A$4:$P$270,6,FALSE)),"",VLOOKUP($K12,mittaukset_2002!$A$4:$P$270,6,FALSE))</f>
        <v>6860013.731529306</v>
      </c>
      <c r="P12">
        <f t="shared" si="0"/>
        <v>-0.8176371869631112</v>
      </c>
      <c r="Q12">
        <f t="shared" si="1"/>
        <v>0.0015293052420020103</v>
      </c>
    </row>
    <row r="13" spans="1:17" ht="12.75">
      <c r="A13" t="s">
        <v>21</v>
      </c>
      <c r="B13">
        <v>12</v>
      </c>
      <c r="C13">
        <v>2</v>
      </c>
      <c r="D13">
        <v>26.49</v>
      </c>
      <c r="E13">
        <v>1</v>
      </c>
      <c r="F13">
        <v>1</v>
      </c>
      <c r="G13">
        <v>2</v>
      </c>
      <c r="H13">
        <v>11</v>
      </c>
      <c r="I13">
        <v>311</v>
      </c>
      <c r="K13">
        <v>152</v>
      </c>
      <c r="L13">
        <f>VLOOKUP($B13,fotopuut_2010!$B$1:$Q$214,3,FALSE)</f>
        <v>2515313.38</v>
      </c>
      <c r="M13">
        <f>VLOOKUP($B13,fotopuut_2010!$B$1:$Q$214,4,FALSE)</f>
        <v>6860020.6</v>
      </c>
      <c r="N13">
        <f>IF(ISNA(VLOOKUP($K13,mittaukset_2002!$A$4:$P$270,5,FALSE)),"",VLOOKUP($K13,mittaukset_2002!$A$4:$P$270,5,FALSE))</f>
        <v>2515313.0031487816</v>
      </c>
      <c r="O13">
        <f>IF(ISNA(VLOOKUP($K13,mittaukset_2002!$A$4:$P$270,6,FALSE)),"",VLOOKUP($K13,mittaukset_2002!$A$4:$P$270,6,FALSE))</f>
        <v>6860020.059575236</v>
      </c>
      <c r="P13">
        <f t="shared" si="0"/>
        <v>-0.3768512182869017</v>
      </c>
      <c r="Q13">
        <f t="shared" si="1"/>
        <v>-0.540424763225019</v>
      </c>
    </row>
    <row r="14" spans="1:17" ht="12.75">
      <c r="A14" t="s">
        <v>21</v>
      </c>
      <c r="B14">
        <v>13</v>
      </c>
      <c r="C14">
        <v>2</v>
      </c>
      <c r="D14">
        <v>27.1</v>
      </c>
      <c r="E14">
        <v>1</v>
      </c>
      <c r="F14">
        <v>1</v>
      </c>
      <c r="G14">
        <v>2</v>
      </c>
      <c r="H14">
        <v>11</v>
      </c>
      <c r="I14">
        <v>323</v>
      </c>
      <c r="K14">
        <v>157</v>
      </c>
      <c r="L14">
        <f>VLOOKUP($B14,fotopuut_2010!$B$1:$Q$214,3,FALSE)</f>
        <v>2515318.28</v>
      </c>
      <c r="M14">
        <f>VLOOKUP($B14,fotopuut_2010!$B$1:$Q$214,4,FALSE)</f>
        <v>6860024.68</v>
      </c>
      <c r="N14">
        <f>IF(ISNA(VLOOKUP($K14,mittaukset_2002!$A$4:$P$270,5,FALSE)),"",VLOOKUP($K14,mittaukset_2002!$A$4:$P$270,5,FALSE))</f>
        <v>2515317.7425240995</v>
      </c>
      <c r="O14">
        <f>IF(ISNA(VLOOKUP($K14,mittaukset_2002!$A$4:$P$270,6,FALSE)),"",VLOOKUP($K14,mittaukset_2002!$A$4:$P$270,6,FALSE))</f>
        <v>6860024.471339742</v>
      </c>
      <c r="P14">
        <f t="shared" si="0"/>
        <v>-0.5374759002588689</v>
      </c>
      <c r="Q14">
        <f t="shared" si="1"/>
        <v>-0.20866025798022747</v>
      </c>
    </row>
    <row r="15" spans="1:17" ht="12.75">
      <c r="A15" t="s">
        <v>21</v>
      </c>
      <c r="B15">
        <v>14</v>
      </c>
      <c r="C15">
        <v>2</v>
      </c>
      <c r="D15">
        <v>27.72</v>
      </c>
      <c r="E15">
        <v>1</v>
      </c>
      <c r="F15">
        <v>1</v>
      </c>
      <c r="G15">
        <v>2</v>
      </c>
      <c r="H15">
        <v>11</v>
      </c>
      <c r="I15">
        <v>285</v>
      </c>
      <c r="K15">
        <v>94</v>
      </c>
      <c r="L15">
        <f>VLOOKUP($B15,fotopuut_2010!$B$1:$Q$214,3,FALSE)</f>
        <v>2515322.96</v>
      </c>
      <c r="M15">
        <f>VLOOKUP($B15,fotopuut_2010!$B$1:$Q$214,4,FALSE)</f>
        <v>6860024.1</v>
      </c>
      <c r="N15">
        <f>IF(ISNA(VLOOKUP($K15,mittaukset_2002!$A$4:$P$270,5,FALSE)),"",VLOOKUP($K15,mittaukset_2002!$A$4:$P$270,5,FALSE))</f>
        <v>2515322.220624685</v>
      </c>
      <c r="O15">
        <f>IF(ISNA(VLOOKUP($K15,mittaukset_2002!$A$4:$P$270,6,FALSE)),"",VLOOKUP($K15,mittaukset_2002!$A$4:$P$270,6,FALSE))</f>
        <v>6860023.840688578</v>
      </c>
      <c r="P15">
        <f t="shared" si="0"/>
        <v>-0.7393753151409328</v>
      </c>
      <c r="Q15">
        <f t="shared" si="1"/>
        <v>-0.25931142177432775</v>
      </c>
    </row>
    <row r="16" spans="1:17" ht="12.75">
      <c r="A16" t="s">
        <v>21</v>
      </c>
      <c r="B16">
        <v>15</v>
      </c>
      <c r="C16">
        <v>2</v>
      </c>
      <c r="D16">
        <v>26.98</v>
      </c>
      <c r="E16">
        <v>1</v>
      </c>
      <c r="F16">
        <v>1</v>
      </c>
      <c r="G16">
        <v>2</v>
      </c>
      <c r="H16">
        <v>11</v>
      </c>
      <c r="I16">
        <v>347</v>
      </c>
      <c r="J16" t="s">
        <v>26</v>
      </c>
      <c r="K16">
        <v>158</v>
      </c>
      <c r="L16">
        <f>VLOOKUP($B16,fotopuut_2010!$B$1:$Q$214,3,FALSE)</f>
        <v>2515320.22</v>
      </c>
      <c r="M16">
        <f>VLOOKUP($B16,fotopuut_2010!$B$1:$Q$214,4,FALSE)</f>
        <v>6860026.39</v>
      </c>
      <c r="N16">
        <f>IF(ISNA(VLOOKUP($K16,mittaukset_2002!$A$4:$P$270,5,FALSE)),"",VLOOKUP($K16,mittaukset_2002!$A$4:$P$270,5,FALSE))</f>
        <v>2515319.5462871343</v>
      </c>
      <c r="O16">
        <f>IF(ISNA(VLOOKUP($K16,mittaukset_2002!$A$4:$P$270,6,FALSE)),"",VLOOKUP($K16,mittaukset_2002!$A$4:$P$270,6,FALSE))</f>
        <v>6860025.813749681</v>
      </c>
      <c r="P16">
        <f t="shared" si="0"/>
        <v>-0.6737128659151495</v>
      </c>
      <c r="Q16">
        <f t="shared" si="1"/>
        <v>-0.5762503184378147</v>
      </c>
    </row>
    <row r="17" spans="1:17" ht="12.75">
      <c r="A17" t="s">
        <v>21</v>
      </c>
      <c r="B17">
        <v>16</v>
      </c>
      <c r="C17">
        <v>2</v>
      </c>
      <c r="D17">
        <v>23.08</v>
      </c>
      <c r="E17">
        <v>1</v>
      </c>
      <c r="F17">
        <v>1</v>
      </c>
      <c r="G17">
        <v>2</v>
      </c>
      <c r="H17">
        <v>11</v>
      </c>
      <c r="I17">
        <v>257</v>
      </c>
      <c r="K17">
        <v>159</v>
      </c>
      <c r="L17">
        <f>VLOOKUP($B17,fotopuut_2010!$B$1:$Q$214,3,FALSE)</f>
        <v>2515321.56</v>
      </c>
      <c r="M17">
        <f>VLOOKUP($B17,fotopuut_2010!$B$1:$Q$214,4,FALSE)</f>
        <v>6860029.25</v>
      </c>
      <c r="N17">
        <f>IF(ISNA(VLOOKUP($K17,mittaukset_2002!$A$4:$P$270,5,FALSE)),"",VLOOKUP($K17,mittaukset_2002!$A$4:$P$270,5,FALSE))</f>
        <v>2515321.2935738605</v>
      </c>
      <c r="O17">
        <f>IF(ISNA(VLOOKUP($K17,mittaukset_2002!$A$4:$P$270,6,FALSE)),"",VLOOKUP($K17,mittaukset_2002!$A$4:$P$270,6,FALSE))</f>
        <v>6860029.163020262</v>
      </c>
      <c r="P17">
        <f t="shared" si="0"/>
        <v>-0.266426139511168</v>
      </c>
      <c r="Q17">
        <f t="shared" si="1"/>
        <v>-0.08697973843663931</v>
      </c>
    </row>
    <row r="18" spans="1:17" ht="12.75">
      <c r="A18" t="s">
        <v>21</v>
      </c>
      <c r="B18">
        <v>17</v>
      </c>
      <c r="C18">
        <v>2</v>
      </c>
      <c r="D18">
        <v>28.38</v>
      </c>
      <c r="E18">
        <v>1</v>
      </c>
      <c r="F18">
        <v>1</v>
      </c>
      <c r="G18">
        <v>2</v>
      </c>
      <c r="H18">
        <v>11</v>
      </c>
      <c r="I18">
        <v>370</v>
      </c>
      <c r="K18">
        <v>160</v>
      </c>
      <c r="L18">
        <f>VLOOKUP($B18,fotopuut_2010!$B$1:$Q$214,3,FALSE)</f>
        <v>2515318.15</v>
      </c>
      <c r="M18">
        <f>VLOOKUP($B18,fotopuut_2010!$B$1:$Q$214,4,FALSE)</f>
        <v>6860031.55</v>
      </c>
      <c r="N18">
        <f>IF(ISNA(VLOOKUP($K18,mittaukset_2002!$A$4:$P$270,5,FALSE)),"",VLOOKUP($K18,mittaukset_2002!$A$4:$P$270,5,FALSE))</f>
        <v>2515317.955660085</v>
      </c>
      <c r="O18">
        <f>IF(ISNA(VLOOKUP($K18,mittaukset_2002!$A$4:$P$270,6,FALSE)),"",VLOOKUP($K18,mittaukset_2002!$A$4:$P$270,6,FALSE))</f>
        <v>6860031.449802073</v>
      </c>
      <c r="P18">
        <f t="shared" si="0"/>
        <v>-0.1943399147130549</v>
      </c>
      <c r="Q18">
        <f t="shared" si="1"/>
        <v>-0.10019792709499598</v>
      </c>
    </row>
    <row r="19" spans="1:17" ht="12.75">
      <c r="A19" t="s">
        <v>21</v>
      </c>
      <c r="B19">
        <v>18</v>
      </c>
      <c r="C19">
        <v>2</v>
      </c>
      <c r="D19">
        <v>24.83</v>
      </c>
      <c r="E19">
        <v>1</v>
      </c>
      <c r="F19">
        <v>1</v>
      </c>
      <c r="G19">
        <v>2</v>
      </c>
      <c r="H19">
        <v>11</v>
      </c>
      <c r="I19">
        <v>312</v>
      </c>
      <c r="K19">
        <v>161</v>
      </c>
      <c r="L19">
        <f>VLOOKUP($B19,fotopuut_2010!$B$1:$Q$214,3,FALSE)</f>
        <v>2515317.75</v>
      </c>
      <c r="M19">
        <f>VLOOKUP($B19,fotopuut_2010!$B$1:$Q$214,4,FALSE)</f>
        <v>6860034.57</v>
      </c>
      <c r="N19">
        <f>IF(ISNA(VLOOKUP($K19,mittaukset_2002!$A$4:$P$270,5,FALSE)),"",VLOOKUP($K19,mittaukset_2002!$A$4:$P$270,5,FALSE))</f>
        <v>2515317.644396667</v>
      </c>
      <c r="O19">
        <f>IF(ISNA(VLOOKUP($K19,mittaukset_2002!$A$4:$P$270,6,FALSE)),"",VLOOKUP($K19,mittaukset_2002!$A$4:$P$270,6,FALSE))</f>
        <v>6860034.497055579</v>
      </c>
      <c r="P19">
        <f t="shared" si="0"/>
        <v>-0.10560333309695125</v>
      </c>
      <c r="Q19">
        <f t="shared" si="1"/>
        <v>-0.07294442132115364</v>
      </c>
    </row>
    <row r="20" spans="1:17" ht="12.75">
      <c r="A20" t="s">
        <v>21</v>
      </c>
      <c r="B20">
        <v>19</v>
      </c>
      <c r="C20">
        <v>2</v>
      </c>
      <c r="D20">
        <v>27</v>
      </c>
      <c r="E20">
        <v>1</v>
      </c>
      <c r="F20">
        <v>1</v>
      </c>
      <c r="G20">
        <v>2</v>
      </c>
      <c r="H20">
        <v>11</v>
      </c>
      <c r="I20">
        <v>351</v>
      </c>
      <c r="K20">
        <v>164</v>
      </c>
      <c r="L20">
        <f>VLOOKUP($B20,fotopuut_2010!$B$1:$Q$214,3,FALSE)</f>
        <v>2515323.05</v>
      </c>
      <c r="M20">
        <f>VLOOKUP($B20,fotopuut_2010!$B$1:$Q$214,4,FALSE)</f>
        <v>6860034.06</v>
      </c>
      <c r="N20">
        <f>IF(ISNA(VLOOKUP($K20,mittaukset_2002!$A$4:$P$270,5,FALSE)),"",VLOOKUP($K20,mittaukset_2002!$A$4:$P$270,5,FALSE))</f>
        <v>2515322.9341213857</v>
      </c>
      <c r="O20">
        <f>IF(ISNA(VLOOKUP($K20,mittaukset_2002!$A$4:$P$270,6,FALSE)),"",VLOOKUP($K20,mittaukset_2002!$A$4:$P$270,6,FALSE))</f>
        <v>6860034.284206392</v>
      </c>
      <c r="P20">
        <f t="shared" si="0"/>
        <v>-0.11587861413136125</v>
      </c>
      <c r="Q20">
        <f t="shared" si="1"/>
        <v>0.22420639265328646</v>
      </c>
    </row>
    <row r="21" spans="1:17" ht="12.75">
      <c r="A21" t="s">
        <v>21</v>
      </c>
      <c r="B21">
        <v>20</v>
      </c>
      <c r="C21">
        <v>2</v>
      </c>
      <c r="D21">
        <v>25.38</v>
      </c>
      <c r="E21">
        <v>1</v>
      </c>
      <c r="F21">
        <v>1</v>
      </c>
      <c r="G21">
        <v>2</v>
      </c>
      <c r="H21">
        <v>11</v>
      </c>
      <c r="I21">
        <v>295</v>
      </c>
      <c r="K21">
        <v>166</v>
      </c>
      <c r="L21">
        <f>VLOOKUP($B21,fotopuut_2010!$B$1:$Q$214,3,FALSE)</f>
        <v>2515324.64</v>
      </c>
      <c r="M21">
        <f>VLOOKUP($B21,fotopuut_2010!$B$1:$Q$214,4,FALSE)</f>
        <v>6860037.88</v>
      </c>
      <c r="N21">
        <f>IF(ISNA(VLOOKUP($K21,mittaukset_2002!$A$4:$P$270,5,FALSE)),"",VLOOKUP($K21,mittaukset_2002!$A$4:$P$270,5,FALSE))</f>
        <v>2515324.235549033</v>
      </c>
      <c r="O21">
        <f>IF(ISNA(VLOOKUP($K21,mittaukset_2002!$A$4:$P$270,6,FALSE)),"",VLOOKUP($K21,mittaukset_2002!$A$4:$P$270,6,FALSE))</f>
        <v>6860037.656624595</v>
      </c>
      <c r="P21">
        <f t="shared" si="0"/>
        <v>-0.404450966976583</v>
      </c>
      <c r="Q21">
        <f t="shared" si="1"/>
        <v>-0.2233754051849246</v>
      </c>
    </row>
    <row r="22" spans="1:17" ht="12.75">
      <c r="A22" t="s">
        <v>21</v>
      </c>
      <c r="B22">
        <v>21</v>
      </c>
      <c r="C22">
        <v>2</v>
      </c>
      <c r="D22">
        <v>27.95</v>
      </c>
      <c r="E22">
        <v>1</v>
      </c>
      <c r="F22">
        <v>1</v>
      </c>
      <c r="G22">
        <v>2</v>
      </c>
      <c r="H22">
        <v>11</v>
      </c>
      <c r="I22">
        <v>418</v>
      </c>
      <c r="K22">
        <v>165</v>
      </c>
      <c r="L22">
        <f>VLOOKUP($B22,fotopuut_2010!$B$1:$Q$214,3,FALSE)</f>
        <v>2515322.17</v>
      </c>
      <c r="M22">
        <f>VLOOKUP($B22,fotopuut_2010!$B$1:$Q$214,4,FALSE)</f>
        <v>6860040.16</v>
      </c>
      <c r="N22">
        <f>IF(ISNA(VLOOKUP($K22,mittaukset_2002!$A$4:$P$270,5,FALSE)),"",VLOOKUP($K22,mittaukset_2002!$A$4:$P$270,5,FALSE))</f>
        <v>2515321.7500899513</v>
      </c>
      <c r="O22">
        <f>IF(ISNA(VLOOKUP($K22,mittaukset_2002!$A$4:$P$270,6,FALSE)),"",VLOOKUP($K22,mittaukset_2002!$A$4:$P$270,6,FALSE))</f>
        <v>6860039.792154192</v>
      </c>
      <c r="P22">
        <f t="shared" si="0"/>
        <v>-0.41991004860028625</v>
      </c>
      <c r="Q22">
        <f t="shared" si="1"/>
        <v>-0.3678458081558347</v>
      </c>
    </row>
    <row r="23" spans="1:17" ht="12.75">
      <c r="A23" t="s">
        <v>21</v>
      </c>
      <c r="B23">
        <v>22</v>
      </c>
      <c r="C23">
        <v>2</v>
      </c>
      <c r="D23">
        <v>24.21</v>
      </c>
      <c r="E23">
        <v>1</v>
      </c>
      <c r="F23">
        <v>1</v>
      </c>
      <c r="G23">
        <v>2</v>
      </c>
      <c r="H23">
        <v>11</v>
      </c>
      <c r="I23">
        <v>269</v>
      </c>
      <c r="K23">
        <v>168</v>
      </c>
      <c r="L23">
        <f>VLOOKUP($B23,fotopuut_2010!$B$1:$Q$214,3,FALSE)</f>
        <v>2515328.67</v>
      </c>
      <c r="M23">
        <f>VLOOKUP($B23,fotopuut_2010!$B$1:$Q$214,4,FALSE)</f>
        <v>6860040.57</v>
      </c>
      <c r="N23">
        <f>IF(ISNA(VLOOKUP($K23,mittaukset_2002!$A$4:$P$270,5,FALSE)),"",VLOOKUP($K23,mittaukset_2002!$A$4:$P$270,5,FALSE))</f>
        <v>2515328.1734424033</v>
      </c>
      <c r="O23">
        <f>IF(ISNA(VLOOKUP($K23,mittaukset_2002!$A$4:$P$270,6,FALSE)),"",VLOOKUP($K23,mittaukset_2002!$A$4:$P$270,6,FALSE))</f>
        <v>6860040.350074735</v>
      </c>
      <c r="P23">
        <f t="shared" si="0"/>
        <v>-0.4965575966052711</v>
      </c>
      <c r="Q23">
        <f t="shared" si="1"/>
        <v>-0.21992526575922966</v>
      </c>
    </row>
    <row r="24" spans="1:17" ht="12.75">
      <c r="A24" t="s">
        <v>21</v>
      </c>
      <c r="B24">
        <v>23</v>
      </c>
      <c r="C24">
        <v>2</v>
      </c>
      <c r="D24">
        <v>28.25</v>
      </c>
      <c r="E24">
        <v>1</v>
      </c>
      <c r="F24">
        <v>1</v>
      </c>
      <c r="G24">
        <v>2</v>
      </c>
      <c r="H24">
        <v>11</v>
      </c>
      <c r="I24">
        <v>340</v>
      </c>
      <c r="K24">
        <v>169</v>
      </c>
      <c r="L24">
        <f>VLOOKUP($B24,fotopuut_2010!$B$1:$Q$214,3,FALSE)</f>
        <v>2515326.78</v>
      </c>
      <c r="M24">
        <f>VLOOKUP($B24,fotopuut_2010!$B$1:$Q$214,4,FALSE)</f>
        <v>6860042.93</v>
      </c>
      <c r="N24">
        <f>IF(ISNA(VLOOKUP($K24,mittaukset_2002!$A$4:$P$270,5,FALSE)),"",VLOOKUP($K24,mittaukset_2002!$A$4:$P$270,5,FALSE))</f>
        <v>2515326.506285376</v>
      </c>
      <c r="O24">
        <f>IF(ISNA(VLOOKUP($K24,mittaukset_2002!$A$4:$P$270,6,FALSE)),"",VLOOKUP($K24,mittaukset_2002!$A$4:$P$270,6,FALSE))</f>
        <v>6860042.622202085</v>
      </c>
      <c r="P24">
        <f t="shared" si="0"/>
        <v>-0.2737146238796413</v>
      </c>
      <c r="Q24">
        <f t="shared" si="1"/>
        <v>-0.30779791437089443</v>
      </c>
    </row>
    <row r="25" spans="1:17" ht="12.75">
      <c r="A25" t="s">
        <v>21</v>
      </c>
      <c r="B25">
        <v>24</v>
      </c>
      <c r="C25">
        <v>2</v>
      </c>
      <c r="D25">
        <v>28.93</v>
      </c>
      <c r="E25">
        <v>1</v>
      </c>
      <c r="F25">
        <v>1</v>
      </c>
      <c r="G25">
        <v>2</v>
      </c>
      <c r="H25">
        <v>11</v>
      </c>
      <c r="I25">
        <v>407</v>
      </c>
      <c r="K25">
        <v>328</v>
      </c>
      <c r="L25">
        <f>VLOOKUP($B25,fotopuut_2010!$B$1:$Q$214,3,FALSE)</f>
        <v>2515328.3</v>
      </c>
      <c r="M25">
        <f>VLOOKUP($B25,fotopuut_2010!$B$1:$Q$214,4,FALSE)</f>
        <v>6860045.99</v>
      </c>
      <c r="N25">
        <f>IF(ISNA(VLOOKUP($K25,mittaukset_2002!$A$4:$P$270,5,FALSE)),"",VLOOKUP($K25,mittaukset_2002!$A$4:$P$270,5,FALSE))</f>
        <v>2515327.8898864035</v>
      </c>
      <c r="O25">
        <f>IF(ISNA(VLOOKUP($K25,mittaukset_2002!$A$4:$P$270,6,FALSE)),"",VLOOKUP($K25,mittaukset_2002!$A$4:$P$270,6,FALSE))</f>
        <v>6860045.864993469</v>
      </c>
      <c r="P25">
        <f t="shared" si="0"/>
        <v>-0.4101135963574052</v>
      </c>
      <c r="Q25">
        <f t="shared" si="1"/>
        <v>-0.12500653136521578</v>
      </c>
    </row>
    <row r="26" spans="1:17" ht="12.75">
      <c r="A26" t="s">
        <v>21</v>
      </c>
      <c r="B26">
        <v>25</v>
      </c>
      <c r="C26">
        <v>2</v>
      </c>
      <c r="D26">
        <v>27.76</v>
      </c>
      <c r="E26">
        <v>1</v>
      </c>
      <c r="F26">
        <v>1</v>
      </c>
      <c r="G26">
        <v>2</v>
      </c>
      <c r="H26">
        <v>11</v>
      </c>
      <c r="I26">
        <v>339</v>
      </c>
      <c r="J26" t="s">
        <v>27</v>
      </c>
      <c r="K26">
        <v>329</v>
      </c>
      <c r="L26">
        <f>VLOOKUP($B26,fotopuut_2010!$B$1:$Q$214,3,FALSE)</f>
        <v>2515329.37</v>
      </c>
      <c r="M26">
        <f>VLOOKUP($B26,fotopuut_2010!$B$1:$Q$214,4,FALSE)</f>
        <v>6860049.69</v>
      </c>
      <c r="N26">
        <f>IF(ISNA(VLOOKUP($K26,mittaukset_2002!$A$4:$P$270,5,FALSE)),"",VLOOKUP($K26,mittaukset_2002!$A$4:$P$270,5,FALSE))</f>
        <v>2515329.033701091</v>
      </c>
      <c r="O26">
        <f>IF(ISNA(VLOOKUP($K26,mittaukset_2002!$A$4:$P$270,6,FALSE)),"",VLOOKUP($K26,mittaukset_2002!$A$4:$P$270,6,FALSE))</f>
        <v>6860049.577622525</v>
      </c>
      <c r="P26">
        <f t="shared" si="0"/>
        <v>-0.3362989090383053</v>
      </c>
      <c r="Q26">
        <f t="shared" si="1"/>
        <v>-0.11237747501581907</v>
      </c>
    </row>
    <row r="27" spans="1:17" ht="12.75">
      <c r="A27" t="s">
        <v>21</v>
      </c>
      <c r="B27">
        <v>26</v>
      </c>
      <c r="C27">
        <v>2</v>
      </c>
      <c r="D27">
        <v>24.77</v>
      </c>
      <c r="E27">
        <v>1</v>
      </c>
      <c r="F27">
        <v>1</v>
      </c>
      <c r="G27">
        <v>2</v>
      </c>
      <c r="H27">
        <v>11</v>
      </c>
      <c r="I27">
        <v>287</v>
      </c>
      <c r="K27">
        <v>263</v>
      </c>
      <c r="L27">
        <f>VLOOKUP($B27,fotopuut_2010!$B$1:$Q$214,3,FALSE)</f>
        <v>2515333.71</v>
      </c>
      <c r="M27">
        <f>VLOOKUP($B27,fotopuut_2010!$B$1:$Q$214,4,FALSE)</f>
        <v>6860050.78</v>
      </c>
      <c r="N27">
        <f>IF(ISNA(VLOOKUP($K27,mittaukset_2002!$A$4:$P$270,5,FALSE)),"",VLOOKUP($K27,mittaukset_2002!$A$4:$P$270,5,FALSE))</f>
        <v>2515333.1596492175</v>
      </c>
      <c r="O27">
        <f>IF(ISNA(VLOOKUP($K27,mittaukset_2002!$A$4:$P$270,6,FALSE)),"",VLOOKUP($K27,mittaukset_2002!$A$4:$P$270,6,FALSE))</f>
        <v>6860050.534714614</v>
      </c>
      <c r="P27">
        <f t="shared" si="0"/>
        <v>-0.5503507824614644</v>
      </c>
      <c r="Q27">
        <f t="shared" si="1"/>
        <v>-0.2452853862196207</v>
      </c>
    </row>
    <row r="28" spans="1:17" ht="12.75">
      <c r="A28" t="s">
        <v>21</v>
      </c>
      <c r="B28">
        <v>27</v>
      </c>
      <c r="C28">
        <v>3</v>
      </c>
      <c r="D28">
        <v>28.55</v>
      </c>
      <c r="E28">
        <v>1</v>
      </c>
      <c r="F28">
        <v>1</v>
      </c>
      <c r="G28">
        <v>5</v>
      </c>
      <c r="H28">
        <v>11</v>
      </c>
      <c r="I28">
        <v>577</v>
      </c>
      <c r="J28" t="s">
        <v>28</v>
      </c>
      <c r="L28">
        <f>VLOOKUP($B28,fotopuut_2010!$B$1:$Q$214,3,FALSE)</f>
        <v>2515331.87</v>
      </c>
      <c r="M28">
        <f>VLOOKUP($B28,fotopuut_2010!$B$1:$Q$214,4,FALSE)</f>
        <v>6860060.4</v>
      </c>
      <c r="N28">
        <f>IF(ISNA(VLOOKUP($K28,mittaukset_2002!$A$4:$P$270,5,FALSE)),"",VLOOKUP($K28,mittaukset_2002!$A$4:$P$270,5,FALSE))</f>
      </c>
      <c r="O28">
        <f>IF(ISNA(VLOOKUP($K28,mittaukset_2002!$A$4:$P$270,6,FALSE)),"",VLOOKUP($K28,mittaukset_2002!$A$4:$P$270,6,FALSE))</f>
      </c>
      <c r="P28">
        <f t="shared" si="0"/>
      </c>
      <c r="Q28">
        <f t="shared" si="1"/>
      </c>
    </row>
    <row r="29" spans="1:17" ht="12.75">
      <c r="A29" t="s">
        <v>21</v>
      </c>
      <c r="B29">
        <v>28</v>
      </c>
      <c r="C29">
        <v>3</v>
      </c>
      <c r="D29">
        <v>19.93</v>
      </c>
      <c r="E29">
        <v>0</v>
      </c>
      <c r="J29" t="s">
        <v>29</v>
      </c>
      <c r="L29">
        <f>VLOOKUP($B29,fotopuut_2010!$B$1:$Q$214,3,FALSE)</f>
        <v>2515330.15</v>
      </c>
      <c r="M29">
        <f>VLOOKUP($B29,fotopuut_2010!$B$1:$Q$214,4,FALSE)</f>
        <v>6860067.42</v>
      </c>
      <c r="N29">
        <f>IF(ISNA(VLOOKUP($K29,mittaukset_2002!$A$4:$P$270,5,FALSE)),"",VLOOKUP($K29,mittaukset_2002!$A$4:$P$270,5,FALSE))</f>
      </c>
      <c r="O29">
        <f>IF(ISNA(VLOOKUP($K29,mittaukset_2002!$A$4:$P$270,6,FALSE)),"",VLOOKUP($K29,mittaukset_2002!$A$4:$P$270,6,FALSE))</f>
      </c>
      <c r="P29">
        <f t="shared" si="0"/>
      </c>
      <c r="Q29">
        <f t="shared" si="1"/>
      </c>
    </row>
    <row r="30" spans="1:17" ht="12.75">
      <c r="A30" t="s">
        <v>21</v>
      </c>
      <c r="B30">
        <v>29</v>
      </c>
      <c r="C30">
        <v>3</v>
      </c>
      <c r="D30">
        <v>26.16</v>
      </c>
      <c r="E30">
        <v>0</v>
      </c>
      <c r="J30" t="s">
        <v>25</v>
      </c>
      <c r="L30">
        <f>VLOOKUP($B30,fotopuut_2010!$B$1:$Q$214,3,FALSE)</f>
        <v>2515338.89</v>
      </c>
      <c r="M30">
        <f>VLOOKUP($B30,fotopuut_2010!$B$1:$Q$214,4,FALSE)</f>
        <v>6860068.52</v>
      </c>
      <c r="N30">
        <f>IF(ISNA(VLOOKUP($K30,mittaukset_2002!$A$4:$P$270,5,FALSE)),"",VLOOKUP($K30,mittaukset_2002!$A$4:$P$270,5,FALSE))</f>
      </c>
      <c r="O30">
        <f>IF(ISNA(VLOOKUP($K30,mittaukset_2002!$A$4:$P$270,6,FALSE)),"",VLOOKUP($K30,mittaukset_2002!$A$4:$P$270,6,FALSE))</f>
      </c>
      <c r="P30">
        <f t="shared" si="0"/>
      </c>
      <c r="Q30">
        <f t="shared" si="1"/>
      </c>
    </row>
    <row r="31" spans="1:17" ht="12.75">
      <c r="A31" t="s">
        <v>21</v>
      </c>
      <c r="B31">
        <v>30</v>
      </c>
      <c r="C31">
        <v>1</v>
      </c>
      <c r="D31">
        <v>27.68</v>
      </c>
      <c r="E31">
        <v>0</v>
      </c>
      <c r="J31" t="s">
        <v>25</v>
      </c>
      <c r="L31">
        <f>VLOOKUP($B31,fotopuut_2010!$B$1:$Q$214,3,FALSE)</f>
        <v>2515336.85</v>
      </c>
      <c r="M31">
        <f>VLOOKUP($B31,fotopuut_2010!$B$1:$Q$214,4,FALSE)</f>
        <v>6860072.95</v>
      </c>
      <c r="N31">
        <f>IF(ISNA(VLOOKUP($K31,mittaukset_2002!$A$4:$P$270,5,FALSE)),"",VLOOKUP($K31,mittaukset_2002!$A$4:$P$270,5,FALSE))</f>
      </c>
      <c r="O31">
        <f>IF(ISNA(VLOOKUP($K31,mittaukset_2002!$A$4:$P$270,6,FALSE)),"",VLOOKUP($K31,mittaukset_2002!$A$4:$P$270,6,FALSE))</f>
      </c>
      <c r="P31">
        <f t="shared" si="0"/>
      </c>
      <c r="Q31">
        <f t="shared" si="1"/>
      </c>
    </row>
    <row r="32" spans="1:17" ht="12.75">
      <c r="A32" t="s">
        <v>21</v>
      </c>
      <c r="B32">
        <v>31</v>
      </c>
      <c r="C32">
        <v>3</v>
      </c>
      <c r="D32">
        <v>29.26</v>
      </c>
      <c r="E32">
        <v>0</v>
      </c>
      <c r="J32" t="s">
        <v>25</v>
      </c>
      <c r="L32">
        <f>VLOOKUP($B32,fotopuut_2010!$B$1:$Q$214,3,FALSE)</f>
        <v>2515336.22</v>
      </c>
      <c r="M32">
        <f>VLOOKUP($B32,fotopuut_2010!$B$1:$Q$214,4,FALSE)</f>
        <v>6860076.59</v>
      </c>
      <c r="N32">
        <f>IF(ISNA(VLOOKUP($K32,mittaukset_2002!$A$4:$P$270,5,FALSE)),"",VLOOKUP($K32,mittaukset_2002!$A$4:$P$270,5,FALSE))</f>
      </c>
      <c r="O32">
        <f>IF(ISNA(VLOOKUP($K32,mittaukset_2002!$A$4:$P$270,6,FALSE)),"",VLOOKUP($K32,mittaukset_2002!$A$4:$P$270,6,FALSE))</f>
      </c>
      <c r="P32">
        <f t="shared" si="0"/>
      </c>
      <c r="Q32">
        <f t="shared" si="1"/>
      </c>
    </row>
    <row r="33" spans="1:17" ht="12.75">
      <c r="A33" t="s">
        <v>21</v>
      </c>
      <c r="B33">
        <v>32</v>
      </c>
      <c r="C33">
        <v>3</v>
      </c>
      <c r="D33">
        <v>29.01</v>
      </c>
      <c r="E33">
        <v>0</v>
      </c>
      <c r="J33" t="s">
        <v>25</v>
      </c>
      <c r="L33">
        <f>VLOOKUP($B33,fotopuut_2010!$B$1:$Q$214,3,FALSE)</f>
        <v>2515342.83</v>
      </c>
      <c r="M33">
        <f>VLOOKUP($B33,fotopuut_2010!$B$1:$Q$214,4,FALSE)</f>
        <v>6860076.6</v>
      </c>
      <c r="N33">
        <f>IF(ISNA(VLOOKUP($K33,mittaukset_2002!$A$4:$P$270,5,FALSE)),"",VLOOKUP($K33,mittaukset_2002!$A$4:$P$270,5,FALSE))</f>
      </c>
      <c r="O33">
        <f>IF(ISNA(VLOOKUP($K33,mittaukset_2002!$A$4:$P$270,6,FALSE)),"",VLOOKUP($K33,mittaukset_2002!$A$4:$P$270,6,FALSE))</f>
      </c>
      <c r="P33">
        <f t="shared" si="0"/>
      </c>
      <c r="Q33">
        <f t="shared" si="1"/>
      </c>
    </row>
    <row r="34" spans="1:17" ht="12.75">
      <c r="A34" t="s">
        <v>21</v>
      </c>
      <c r="B34">
        <v>33</v>
      </c>
      <c r="C34">
        <v>1</v>
      </c>
      <c r="D34">
        <v>33.37</v>
      </c>
      <c r="E34">
        <v>0</v>
      </c>
      <c r="J34" t="s">
        <v>25</v>
      </c>
      <c r="L34">
        <f>VLOOKUP($B34,fotopuut_2010!$B$1:$Q$214,3,FALSE)</f>
        <v>2515337.04</v>
      </c>
      <c r="M34">
        <f>VLOOKUP($B34,fotopuut_2010!$B$1:$Q$214,4,FALSE)</f>
        <v>6860080.57</v>
      </c>
      <c r="N34">
        <f>IF(ISNA(VLOOKUP($K34,mittaukset_2002!$A$4:$P$270,5,FALSE)),"",VLOOKUP($K34,mittaukset_2002!$A$4:$P$270,5,FALSE))</f>
      </c>
      <c r="O34">
        <f>IF(ISNA(VLOOKUP($K34,mittaukset_2002!$A$4:$P$270,6,FALSE)),"",VLOOKUP($K34,mittaukset_2002!$A$4:$P$270,6,FALSE))</f>
      </c>
      <c r="P34">
        <f t="shared" si="0"/>
      </c>
      <c r="Q34">
        <f t="shared" si="1"/>
      </c>
    </row>
    <row r="35" spans="1:17" ht="12.75">
      <c r="A35" t="s">
        <v>21</v>
      </c>
      <c r="B35">
        <v>34</v>
      </c>
      <c r="C35">
        <v>1</v>
      </c>
      <c r="D35">
        <v>29.5</v>
      </c>
      <c r="E35">
        <v>0</v>
      </c>
      <c r="J35" t="s">
        <v>25</v>
      </c>
      <c r="L35">
        <f>VLOOKUP($B35,fotopuut_2010!$B$1:$Q$214,3,FALSE)</f>
        <v>2515342.26</v>
      </c>
      <c r="M35">
        <f>VLOOKUP($B35,fotopuut_2010!$B$1:$Q$214,4,FALSE)</f>
        <v>6860080.44</v>
      </c>
      <c r="N35">
        <f>IF(ISNA(VLOOKUP($K35,mittaukset_2002!$A$4:$P$270,5,FALSE)),"",VLOOKUP($K35,mittaukset_2002!$A$4:$P$270,5,FALSE))</f>
      </c>
      <c r="O35">
        <f>IF(ISNA(VLOOKUP($K35,mittaukset_2002!$A$4:$P$270,6,FALSE)),"",VLOOKUP($K35,mittaukset_2002!$A$4:$P$270,6,FALSE))</f>
      </c>
      <c r="P35">
        <f t="shared" si="0"/>
      </c>
      <c r="Q35">
        <f t="shared" si="1"/>
      </c>
    </row>
    <row r="36" spans="1:17" ht="12.75">
      <c r="A36" t="s">
        <v>21</v>
      </c>
      <c r="B36">
        <v>35</v>
      </c>
      <c r="C36">
        <v>1</v>
      </c>
      <c r="D36">
        <v>29.73</v>
      </c>
      <c r="E36">
        <v>0</v>
      </c>
      <c r="J36" t="s">
        <v>25</v>
      </c>
      <c r="L36">
        <f>VLOOKUP($B36,fotopuut_2010!$B$1:$Q$214,3,FALSE)</f>
        <v>2515339.17</v>
      </c>
      <c r="M36">
        <f>VLOOKUP($B36,fotopuut_2010!$B$1:$Q$214,4,FALSE)</f>
        <v>6860084.81</v>
      </c>
      <c r="N36">
        <f>IF(ISNA(VLOOKUP($K36,mittaukset_2002!$A$4:$P$270,5,FALSE)),"",VLOOKUP($K36,mittaukset_2002!$A$4:$P$270,5,FALSE))</f>
      </c>
      <c r="O36">
        <f>IF(ISNA(VLOOKUP($K36,mittaukset_2002!$A$4:$P$270,6,FALSE)),"",VLOOKUP($K36,mittaukset_2002!$A$4:$P$270,6,FALSE))</f>
      </c>
      <c r="P36">
        <f t="shared" si="0"/>
      </c>
      <c r="Q36">
        <f t="shared" si="1"/>
      </c>
    </row>
    <row r="37" spans="1:17" ht="12.75">
      <c r="A37" t="s">
        <v>21</v>
      </c>
      <c r="B37">
        <v>36</v>
      </c>
      <c r="C37">
        <v>3</v>
      </c>
      <c r="D37">
        <v>20.92</v>
      </c>
      <c r="E37">
        <v>1</v>
      </c>
      <c r="F37">
        <v>1</v>
      </c>
      <c r="G37">
        <v>3</v>
      </c>
      <c r="H37">
        <v>11</v>
      </c>
      <c r="I37">
        <v>232</v>
      </c>
      <c r="K37">
        <v>119</v>
      </c>
      <c r="L37">
        <f>VLOOKUP($B37,fotopuut_2010!$B$1:$Q$214,3,FALSE)</f>
        <v>2515308.95</v>
      </c>
      <c r="M37">
        <f>VLOOKUP($B37,fotopuut_2010!$B$1:$Q$214,4,FALSE)</f>
        <v>6859975.05</v>
      </c>
      <c r="N37">
        <f>IF(ISNA(VLOOKUP($K37,mittaukset_2002!$A$4:$P$270,5,FALSE)),"",VLOOKUP($K37,mittaukset_2002!$A$4:$P$270,5,FALSE))</f>
        <v>2515308.734737247</v>
      </c>
      <c r="O37">
        <f>IF(ISNA(VLOOKUP($K37,mittaukset_2002!$A$4:$P$270,6,FALSE)),"",VLOOKUP($K37,mittaukset_2002!$A$4:$P$270,6,FALSE))</f>
        <v>6859975.252514313</v>
      </c>
      <c r="P37">
        <f t="shared" si="0"/>
        <v>-0.21526275295764208</v>
      </c>
      <c r="Q37">
        <f t="shared" si="1"/>
        <v>0.20251431316137314</v>
      </c>
    </row>
    <row r="38" spans="1:17" ht="12.75">
      <c r="A38" t="s">
        <v>21</v>
      </c>
      <c r="B38">
        <v>37</v>
      </c>
      <c r="C38">
        <v>2</v>
      </c>
      <c r="D38">
        <v>22.15</v>
      </c>
      <c r="E38">
        <v>1</v>
      </c>
      <c r="F38">
        <v>1</v>
      </c>
      <c r="G38">
        <v>21</v>
      </c>
      <c r="H38">
        <v>13</v>
      </c>
      <c r="I38">
        <v>264</v>
      </c>
      <c r="J38" t="s">
        <v>30</v>
      </c>
      <c r="K38">
        <v>121</v>
      </c>
      <c r="L38">
        <f>VLOOKUP($B38,fotopuut_2010!$B$1:$Q$214,3,FALSE)</f>
        <v>2515313.41</v>
      </c>
      <c r="M38">
        <f>VLOOKUP($B38,fotopuut_2010!$B$1:$Q$214,4,FALSE)</f>
        <v>6859973.59</v>
      </c>
      <c r="N38">
        <f>IF(ISNA(VLOOKUP($K38,mittaukset_2002!$A$4:$P$270,5,FALSE)),"",VLOOKUP($K38,mittaukset_2002!$A$4:$P$270,5,FALSE))</f>
        <v>2515312.762959056</v>
      </c>
      <c r="O38">
        <f>IF(ISNA(VLOOKUP($K38,mittaukset_2002!$A$4:$P$270,6,FALSE)),"",VLOOKUP($K38,mittaukset_2002!$A$4:$P$270,6,FALSE))</f>
        <v>6859974.0199591555</v>
      </c>
      <c r="P38">
        <f t="shared" si="0"/>
        <v>-0.6470409440807998</v>
      </c>
      <c r="Q38">
        <f t="shared" si="1"/>
        <v>0.42995915561914444</v>
      </c>
    </row>
    <row r="39" spans="1:17" ht="12.75">
      <c r="A39" t="s">
        <v>21</v>
      </c>
      <c r="B39">
        <v>38</v>
      </c>
      <c r="C39">
        <v>2</v>
      </c>
      <c r="D39">
        <v>23.08</v>
      </c>
      <c r="E39">
        <v>1</v>
      </c>
      <c r="F39">
        <v>1</v>
      </c>
      <c r="G39">
        <v>21</v>
      </c>
      <c r="H39">
        <v>11</v>
      </c>
      <c r="I39">
        <v>320</v>
      </c>
      <c r="J39" t="s">
        <v>31</v>
      </c>
      <c r="K39">
        <v>120</v>
      </c>
      <c r="L39">
        <f>VLOOKUP($B39,fotopuut_2010!$B$1:$Q$214,3,FALSE)</f>
        <v>2515313.01</v>
      </c>
      <c r="M39">
        <f>VLOOKUP($B39,fotopuut_2010!$B$1:$Q$214,4,FALSE)</f>
        <v>6859975.12</v>
      </c>
      <c r="N39">
        <f>IF(ISNA(VLOOKUP($K39,mittaukset_2002!$A$4:$P$270,5,FALSE)),"",VLOOKUP($K39,mittaukset_2002!$A$4:$P$270,5,FALSE))</f>
        <v>2515312.470072956</v>
      </c>
      <c r="O39">
        <f>IF(ISNA(VLOOKUP($K39,mittaukset_2002!$A$4:$P$270,6,FALSE)),"",VLOOKUP($K39,mittaukset_2002!$A$4:$P$270,6,FALSE))</f>
        <v>6859975.365512332</v>
      </c>
      <c r="P39">
        <f t="shared" si="0"/>
        <v>-0.5399270439520478</v>
      </c>
      <c r="Q39">
        <f t="shared" si="1"/>
        <v>0.24551233183592558</v>
      </c>
    </row>
    <row r="40" spans="1:17" ht="12.75">
      <c r="A40" t="s">
        <v>21</v>
      </c>
      <c r="B40">
        <v>39</v>
      </c>
      <c r="C40">
        <v>2</v>
      </c>
      <c r="D40">
        <v>23.45</v>
      </c>
      <c r="E40">
        <v>1</v>
      </c>
      <c r="F40">
        <v>1</v>
      </c>
      <c r="G40">
        <v>2</v>
      </c>
      <c r="H40">
        <v>11</v>
      </c>
      <c r="I40">
        <v>252</v>
      </c>
      <c r="K40">
        <v>116</v>
      </c>
      <c r="L40">
        <f>VLOOKUP($B40,fotopuut_2010!$B$1:$Q$214,3,FALSE)</f>
        <v>2515316.41</v>
      </c>
      <c r="M40">
        <f>VLOOKUP($B40,fotopuut_2010!$B$1:$Q$214,4,FALSE)</f>
        <v>6859978.7</v>
      </c>
      <c r="N40">
        <f>IF(ISNA(VLOOKUP($K40,mittaukset_2002!$A$4:$P$270,5,FALSE)),"",VLOOKUP($K40,mittaukset_2002!$A$4:$P$270,5,FALSE))</f>
        <v>2515316.144854425</v>
      </c>
      <c r="O40">
        <f>IF(ISNA(VLOOKUP($K40,mittaukset_2002!$A$4:$P$270,6,FALSE)),"",VLOOKUP($K40,mittaukset_2002!$A$4:$P$270,6,FALSE))</f>
        <v>6859978.871535182</v>
      </c>
      <c r="P40">
        <f t="shared" si="0"/>
        <v>-0.2651455751620233</v>
      </c>
      <c r="Q40">
        <f t="shared" si="1"/>
        <v>0.17153518181294203</v>
      </c>
    </row>
    <row r="41" spans="1:17" ht="12.75">
      <c r="A41" t="s">
        <v>21</v>
      </c>
      <c r="B41">
        <v>40</v>
      </c>
      <c r="C41">
        <v>2</v>
      </c>
      <c r="D41">
        <v>27.61</v>
      </c>
      <c r="E41">
        <v>1</v>
      </c>
      <c r="F41">
        <v>1</v>
      </c>
      <c r="G41">
        <v>2</v>
      </c>
      <c r="H41">
        <v>11</v>
      </c>
      <c r="I41">
        <v>393</v>
      </c>
      <c r="K41">
        <v>118</v>
      </c>
      <c r="L41">
        <f>VLOOKUP($B41,fotopuut_2010!$B$1:$Q$214,3,FALSE)</f>
        <v>2515310.92</v>
      </c>
      <c r="M41">
        <f>VLOOKUP($B41,fotopuut_2010!$B$1:$Q$214,4,FALSE)</f>
        <v>6859981.2</v>
      </c>
      <c r="N41">
        <f>IF(ISNA(VLOOKUP($K41,mittaukset_2002!$A$4:$P$270,5,FALSE)),"",VLOOKUP($K41,mittaukset_2002!$A$4:$P$270,5,FALSE))</f>
        <v>2515310.28358518</v>
      </c>
      <c r="O41">
        <f>IF(ISNA(VLOOKUP($K41,mittaukset_2002!$A$4:$P$270,6,FALSE)),"",VLOOKUP($K41,mittaukset_2002!$A$4:$P$270,6,FALSE))</f>
        <v>6859981.12476949</v>
      </c>
      <c r="P41">
        <f t="shared" si="0"/>
        <v>-0.6364148198626935</v>
      </c>
      <c r="Q41">
        <f t="shared" si="1"/>
        <v>-0.07523050997406244</v>
      </c>
    </row>
    <row r="42" spans="1:17" ht="12.75">
      <c r="A42" t="s">
        <v>21</v>
      </c>
      <c r="B42">
        <v>41</v>
      </c>
      <c r="C42">
        <v>2</v>
      </c>
      <c r="D42">
        <v>28.1</v>
      </c>
      <c r="E42">
        <v>1</v>
      </c>
      <c r="F42">
        <v>1</v>
      </c>
      <c r="G42">
        <v>2</v>
      </c>
      <c r="H42">
        <v>11</v>
      </c>
      <c r="I42">
        <v>337</v>
      </c>
      <c r="K42">
        <v>108</v>
      </c>
      <c r="L42">
        <f>VLOOKUP($B42,fotopuut_2010!$B$1:$Q$214,3,FALSE)</f>
        <v>2515315.22</v>
      </c>
      <c r="M42">
        <f>VLOOKUP($B42,fotopuut_2010!$B$1:$Q$214,4,FALSE)</f>
        <v>6859982.67</v>
      </c>
      <c r="N42">
        <f>IF(ISNA(VLOOKUP($K42,mittaukset_2002!$A$4:$P$270,5,FALSE)),"",VLOOKUP($K42,mittaukset_2002!$A$4:$P$270,5,FALSE))</f>
        <v>2515314.5506633534</v>
      </c>
      <c r="O42">
        <f>IF(ISNA(VLOOKUP($K42,mittaukset_2002!$A$4:$P$270,6,FALSE)),"",VLOOKUP($K42,mittaukset_2002!$A$4:$P$270,6,FALSE))</f>
        <v>6859982.494007825</v>
      </c>
      <c r="P42">
        <f t="shared" si="0"/>
        <v>-0.6693366467952728</v>
      </c>
      <c r="Q42">
        <f t="shared" si="1"/>
        <v>-0.17599217500537634</v>
      </c>
    </row>
    <row r="43" spans="1:17" ht="12.75">
      <c r="A43" t="s">
        <v>21</v>
      </c>
      <c r="B43">
        <v>42</v>
      </c>
      <c r="C43">
        <v>2</v>
      </c>
      <c r="D43">
        <v>23.65</v>
      </c>
      <c r="E43">
        <v>1</v>
      </c>
      <c r="F43">
        <v>1</v>
      </c>
      <c r="G43">
        <v>2</v>
      </c>
      <c r="H43">
        <v>11</v>
      </c>
      <c r="I43">
        <v>320</v>
      </c>
      <c r="K43">
        <v>106</v>
      </c>
      <c r="L43">
        <f>VLOOKUP($B43,fotopuut_2010!$B$1:$Q$214,3,FALSE)</f>
        <v>2515319.58</v>
      </c>
      <c r="M43">
        <f>VLOOKUP($B43,fotopuut_2010!$B$1:$Q$214,4,FALSE)</f>
        <v>6859984.97</v>
      </c>
      <c r="N43">
        <f>IF(ISNA(VLOOKUP($K43,mittaukset_2002!$A$4:$P$270,5,FALSE)),"",VLOOKUP($K43,mittaukset_2002!$A$4:$P$270,5,FALSE))</f>
        <v>2515319.025469397</v>
      </c>
      <c r="O43">
        <f>IF(ISNA(VLOOKUP($K43,mittaukset_2002!$A$4:$P$270,6,FALSE)),"",VLOOKUP($K43,mittaukset_2002!$A$4:$P$270,6,FALSE))</f>
        <v>6859984.997164703</v>
      </c>
      <c r="P43">
        <f t="shared" si="0"/>
        <v>-0.5545306028798223</v>
      </c>
      <c r="Q43">
        <f t="shared" si="1"/>
        <v>0.027164703235030174</v>
      </c>
    </row>
    <row r="44" spans="1:17" ht="12.75">
      <c r="A44" t="s">
        <v>21</v>
      </c>
      <c r="B44">
        <v>43</v>
      </c>
      <c r="C44">
        <v>2</v>
      </c>
      <c r="D44">
        <v>23.67</v>
      </c>
      <c r="E44">
        <v>1</v>
      </c>
      <c r="F44">
        <v>1</v>
      </c>
      <c r="G44">
        <v>2</v>
      </c>
      <c r="H44">
        <v>11</v>
      </c>
      <c r="I44">
        <v>301</v>
      </c>
      <c r="K44">
        <v>1</v>
      </c>
      <c r="L44">
        <f>VLOOKUP($B44,fotopuut_2010!$B$1:$Q$214,3,FALSE)</f>
        <v>2515320.17</v>
      </c>
      <c r="M44">
        <f>VLOOKUP($B44,fotopuut_2010!$B$1:$Q$214,4,FALSE)</f>
        <v>6859988.7</v>
      </c>
      <c r="N44">
        <f>IF(ISNA(VLOOKUP($K44,mittaukset_2002!$A$4:$P$270,5,FALSE)),"",VLOOKUP($K44,mittaukset_2002!$A$4:$P$270,5,FALSE))</f>
        <v>2515319.5449740225</v>
      </c>
      <c r="O44">
        <f>IF(ISNA(VLOOKUP($K44,mittaukset_2002!$A$4:$P$270,6,FALSE)),"",VLOOKUP($K44,mittaukset_2002!$A$4:$P$270,6,FALSE))</f>
        <v>6859988.7509108605</v>
      </c>
      <c r="P44">
        <f t="shared" si="0"/>
        <v>-0.6250259773805737</v>
      </c>
      <c r="Q44">
        <f t="shared" si="1"/>
        <v>0.05091086030006409</v>
      </c>
    </row>
    <row r="45" spans="1:17" ht="12.75">
      <c r="A45" t="s">
        <v>21</v>
      </c>
      <c r="B45">
        <v>44</v>
      </c>
      <c r="C45">
        <v>2</v>
      </c>
      <c r="D45">
        <v>26.51</v>
      </c>
      <c r="E45">
        <v>1</v>
      </c>
      <c r="F45">
        <v>1</v>
      </c>
      <c r="G45">
        <v>2</v>
      </c>
      <c r="H45">
        <v>11</v>
      </c>
      <c r="I45">
        <v>435</v>
      </c>
      <c r="K45">
        <v>136</v>
      </c>
      <c r="L45">
        <f>VLOOKUP($B45,fotopuut_2010!$B$1:$Q$214,3,FALSE)</f>
        <v>2515315.34</v>
      </c>
      <c r="M45">
        <f>VLOOKUP($B45,fotopuut_2010!$B$1:$Q$214,4,FALSE)</f>
        <v>6859991.47</v>
      </c>
      <c r="N45">
        <f>IF(ISNA(VLOOKUP($K45,mittaukset_2002!$A$4:$P$270,5,FALSE)),"",VLOOKUP($K45,mittaukset_2002!$A$4:$P$270,5,FALSE))</f>
        <v>2515314.5819162494</v>
      </c>
      <c r="O45">
        <f>IF(ISNA(VLOOKUP($K45,mittaukset_2002!$A$4:$P$270,6,FALSE)),"",VLOOKUP($K45,mittaukset_2002!$A$4:$P$270,6,FALSE))</f>
        <v>6859991.702037782</v>
      </c>
      <c r="P45">
        <f t="shared" si="0"/>
        <v>-0.7580837504938245</v>
      </c>
      <c r="Q45">
        <f t="shared" si="1"/>
        <v>0.23203778266906738</v>
      </c>
    </row>
    <row r="46" spans="1:17" ht="12.75">
      <c r="A46" t="s">
        <v>21</v>
      </c>
      <c r="B46">
        <v>45</v>
      </c>
      <c r="C46">
        <v>2</v>
      </c>
      <c r="D46">
        <v>25.58</v>
      </c>
      <c r="E46">
        <v>1</v>
      </c>
      <c r="F46">
        <v>1</v>
      </c>
      <c r="G46">
        <v>2</v>
      </c>
      <c r="H46">
        <v>11</v>
      </c>
      <c r="I46">
        <v>326</v>
      </c>
      <c r="K46">
        <v>4</v>
      </c>
      <c r="L46">
        <f>VLOOKUP($B46,fotopuut_2010!$B$1:$Q$214,3,FALSE)</f>
        <v>2515320.77</v>
      </c>
      <c r="M46">
        <f>VLOOKUP($B46,fotopuut_2010!$B$1:$Q$214,4,FALSE)</f>
        <v>6859993.88</v>
      </c>
      <c r="N46">
        <f>IF(ISNA(VLOOKUP($K46,mittaukset_2002!$A$4:$P$270,5,FALSE)),"",VLOOKUP($K46,mittaukset_2002!$A$4:$P$270,5,FALSE))</f>
        <v>2515320.210118283</v>
      </c>
      <c r="O46">
        <f>IF(ISNA(VLOOKUP($K46,mittaukset_2002!$A$4:$P$270,6,FALSE)),"",VLOOKUP($K46,mittaukset_2002!$A$4:$P$270,6,FALSE))</f>
        <v>6859994.104769652</v>
      </c>
      <c r="P46">
        <f t="shared" si="0"/>
        <v>-0.559881716966629</v>
      </c>
      <c r="Q46">
        <f t="shared" si="1"/>
        <v>0.22476965188980103</v>
      </c>
    </row>
    <row r="47" spans="1:17" ht="12.75">
      <c r="A47" t="s">
        <v>21</v>
      </c>
      <c r="B47">
        <v>46</v>
      </c>
      <c r="C47">
        <v>2</v>
      </c>
      <c r="D47">
        <v>28.24</v>
      </c>
      <c r="E47">
        <v>1</v>
      </c>
      <c r="F47">
        <v>1</v>
      </c>
      <c r="G47">
        <v>2</v>
      </c>
      <c r="H47">
        <v>11</v>
      </c>
      <c r="I47">
        <v>382</v>
      </c>
      <c r="K47">
        <v>139</v>
      </c>
      <c r="L47">
        <f>VLOOKUP($B47,fotopuut_2010!$B$1:$Q$214,3,FALSE)</f>
        <v>2515316.29</v>
      </c>
      <c r="M47">
        <f>VLOOKUP($B47,fotopuut_2010!$B$1:$Q$214,4,FALSE)</f>
        <v>6859998.04</v>
      </c>
      <c r="N47">
        <f>IF(ISNA(VLOOKUP($K47,mittaukset_2002!$A$4:$P$270,5,FALSE)),"",VLOOKUP($K47,mittaukset_2002!$A$4:$P$270,5,FALSE))</f>
        <v>2515315.5597338853</v>
      </c>
      <c r="O47">
        <f>IF(ISNA(VLOOKUP($K47,mittaukset_2002!$A$4:$P$270,6,FALSE)),"",VLOOKUP($K47,mittaukset_2002!$A$4:$P$270,6,FALSE))</f>
        <v>6859998.010124392</v>
      </c>
      <c r="P47">
        <f t="shared" si="0"/>
        <v>-0.7302661146968603</v>
      </c>
      <c r="Q47">
        <f t="shared" si="1"/>
        <v>-0.029875608161091805</v>
      </c>
    </row>
    <row r="48" spans="1:17" ht="12.75">
      <c r="A48" t="s">
        <v>21</v>
      </c>
      <c r="B48">
        <v>47</v>
      </c>
      <c r="C48">
        <v>2</v>
      </c>
      <c r="D48">
        <v>27.04</v>
      </c>
      <c r="E48">
        <v>1</v>
      </c>
      <c r="F48">
        <v>1</v>
      </c>
      <c r="G48">
        <v>2</v>
      </c>
      <c r="H48">
        <v>11</v>
      </c>
      <c r="I48">
        <v>309</v>
      </c>
      <c r="K48">
        <v>87</v>
      </c>
      <c r="L48">
        <f>VLOOKUP($B48,fotopuut_2010!$B$1:$Q$214,3,FALSE)</f>
        <v>2515317.71</v>
      </c>
      <c r="M48">
        <f>VLOOKUP($B48,fotopuut_2010!$B$1:$Q$214,4,FALSE)</f>
        <v>6860000.63</v>
      </c>
      <c r="N48">
        <f>IF(ISNA(VLOOKUP($K48,mittaukset_2002!$A$4:$P$270,5,FALSE)),"",VLOOKUP($K48,mittaukset_2002!$A$4:$P$270,5,FALSE))</f>
        <v>2515317.1314820433</v>
      </c>
      <c r="O48">
        <f>IF(ISNA(VLOOKUP($K48,mittaukset_2002!$A$4:$P$270,6,FALSE)),"",VLOOKUP($K48,mittaukset_2002!$A$4:$P$270,6,FALSE))</f>
        <v>6860000.528869259</v>
      </c>
      <c r="P48">
        <f t="shared" si="0"/>
        <v>-0.5785179566591978</v>
      </c>
      <c r="Q48">
        <f t="shared" si="1"/>
        <v>-0.10113074071705341</v>
      </c>
    </row>
    <row r="49" spans="1:17" ht="12.75">
      <c r="A49" t="s">
        <v>21</v>
      </c>
      <c r="B49">
        <v>48</v>
      </c>
      <c r="C49">
        <v>2</v>
      </c>
      <c r="D49">
        <v>26.67</v>
      </c>
      <c r="E49">
        <v>1</v>
      </c>
      <c r="F49">
        <v>1</v>
      </c>
      <c r="G49">
        <v>2</v>
      </c>
      <c r="H49">
        <v>11</v>
      </c>
      <c r="I49">
        <v>301</v>
      </c>
      <c r="K49">
        <v>88</v>
      </c>
      <c r="L49">
        <f>VLOOKUP($B49,fotopuut_2010!$B$1:$Q$214,3,FALSE)</f>
        <v>2515320.54</v>
      </c>
      <c r="M49">
        <f>VLOOKUP($B49,fotopuut_2010!$B$1:$Q$214,4,FALSE)</f>
        <v>6860001.36</v>
      </c>
      <c r="N49">
        <f>IF(ISNA(VLOOKUP($K49,mittaukset_2002!$A$4:$P$270,5,FALSE)),"",VLOOKUP($K49,mittaukset_2002!$A$4:$P$270,5,FALSE))</f>
        <v>2515319.8102335115</v>
      </c>
      <c r="O49">
        <f>IF(ISNA(VLOOKUP($K49,mittaukset_2002!$A$4:$P$270,6,FALSE)),"",VLOOKUP($K49,mittaukset_2002!$A$4:$P$270,6,FALSE))</f>
        <v>6860001.1153791305</v>
      </c>
      <c r="P49">
        <f t="shared" si="0"/>
        <v>-0.7297664885409176</v>
      </c>
      <c r="Q49">
        <f t="shared" si="1"/>
        <v>-0.24462086986750364</v>
      </c>
    </row>
    <row r="50" spans="1:17" ht="12.75">
      <c r="A50" t="s">
        <v>21</v>
      </c>
      <c r="B50">
        <v>49</v>
      </c>
      <c r="C50">
        <v>2</v>
      </c>
      <c r="D50">
        <v>26.88</v>
      </c>
      <c r="E50">
        <v>1</v>
      </c>
      <c r="F50">
        <v>1</v>
      </c>
      <c r="G50">
        <v>2</v>
      </c>
      <c r="H50">
        <v>11</v>
      </c>
      <c r="I50">
        <v>315</v>
      </c>
      <c r="K50">
        <v>7</v>
      </c>
      <c r="L50">
        <f>VLOOKUP($B50,fotopuut_2010!$B$1:$Q$214,3,FALSE)</f>
        <v>2515325.48</v>
      </c>
      <c r="M50">
        <f>VLOOKUP($B50,fotopuut_2010!$B$1:$Q$214,4,FALSE)</f>
        <v>6860000.39</v>
      </c>
      <c r="N50">
        <f>IF(ISNA(VLOOKUP($K50,mittaukset_2002!$A$4:$P$270,5,FALSE)),"",VLOOKUP($K50,mittaukset_2002!$A$4:$P$270,5,FALSE))</f>
        <v>2515324.9225218063</v>
      </c>
      <c r="O50">
        <f>IF(ISNA(VLOOKUP($K50,mittaukset_2002!$A$4:$P$270,6,FALSE)),"",VLOOKUP($K50,mittaukset_2002!$A$4:$P$270,6,FALSE))</f>
        <v>6860000.3310052315</v>
      </c>
      <c r="P50">
        <f t="shared" si="0"/>
        <v>-0.5574781936593354</v>
      </c>
      <c r="Q50">
        <f t="shared" si="1"/>
        <v>-0.05899476818740368</v>
      </c>
    </row>
    <row r="51" spans="1:17" ht="12.75">
      <c r="A51" t="s">
        <v>21</v>
      </c>
      <c r="B51">
        <v>50</v>
      </c>
      <c r="C51">
        <v>2</v>
      </c>
      <c r="D51">
        <v>26.45</v>
      </c>
      <c r="E51">
        <v>1</v>
      </c>
      <c r="F51">
        <v>1</v>
      </c>
      <c r="G51">
        <v>2</v>
      </c>
      <c r="H51">
        <v>11</v>
      </c>
      <c r="I51">
        <v>327</v>
      </c>
      <c r="K51">
        <v>89</v>
      </c>
      <c r="L51">
        <f>VLOOKUP($B51,fotopuut_2010!$B$1:$Q$214,3,FALSE)</f>
        <v>2515318.59</v>
      </c>
      <c r="M51">
        <f>VLOOKUP($B51,fotopuut_2010!$B$1:$Q$214,4,FALSE)</f>
        <v>6860006.65</v>
      </c>
      <c r="N51">
        <f>IF(ISNA(VLOOKUP($K51,mittaukset_2002!$A$4:$P$270,5,FALSE)),"",VLOOKUP($K51,mittaukset_2002!$A$4:$P$270,5,FALSE))</f>
        <v>2515318.167805879</v>
      </c>
      <c r="O51">
        <f>IF(ISNA(VLOOKUP($K51,mittaukset_2002!$A$4:$P$270,6,FALSE)),"",VLOOKUP($K51,mittaukset_2002!$A$4:$P$270,6,FALSE))</f>
        <v>6860006.573398607</v>
      </c>
      <c r="P51">
        <f t="shared" si="0"/>
        <v>-0.422194120939821</v>
      </c>
      <c r="Q51">
        <f t="shared" si="1"/>
        <v>-0.07660139352083206</v>
      </c>
    </row>
    <row r="52" spans="1:17" ht="12.75">
      <c r="A52" t="s">
        <v>21</v>
      </c>
      <c r="B52">
        <v>51</v>
      </c>
      <c r="C52">
        <v>2</v>
      </c>
      <c r="D52">
        <v>23.76</v>
      </c>
      <c r="E52">
        <v>1</v>
      </c>
      <c r="F52">
        <v>1</v>
      </c>
      <c r="G52">
        <v>2</v>
      </c>
      <c r="H52">
        <v>11</v>
      </c>
      <c r="I52">
        <v>278</v>
      </c>
      <c r="K52">
        <v>9</v>
      </c>
      <c r="L52">
        <f>VLOOKUP($B52,fotopuut_2010!$B$1:$Q$214,3,FALSE)</f>
        <v>2515322.69</v>
      </c>
      <c r="M52">
        <f>VLOOKUP($B52,fotopuut_2010!$B$1:$Q$214,4,FALSE)</f>
        <v>6860005.68</v>
      </c>
      <c r="N52">
        <f>IF(ISNA(VLOOKUP($K52,mittaukset_2002!$A$4:$P$270,5,FALSE)),"",VLOOKUP($K52,mittaukset_2002!$A$4:$P$270,5,FALSE))</f>
        <v>2515322.2909368495</v>
      </c>
      <c r="O52">
        <f>IF(ISNA(VLOOKUP($K52,mittaukset_2002!$A$4:$P$270,6,FALSE)),"",VLOOKUP($K52,mittaukset_2002!$A$4:$P$270,6,FALSE))</f>
        <v>6860006.07314729</v>
      </c>
      <c r="P52">
        <f t="shared" si="0"/>
        <v>-0.3990631503984332</v>
      </c>
      <c r="Q52">
        <f t="shared" si="1"/>
        <v>0.3931472906842828</v>
      </c>
    </row>
    <row r="53" spans="1:17" ht="12.75">
      <c r="A53" t="s">
        <v>21</v>
      </c>
      <c r="B53">
        <v>52</v>
      </c>
      <c r="C53">
        <v>2</v>
      </c>
      <c r="D53">
        <v>27.84</v>
      </c>
      <c r="E53">
        <v>1</v>
      </c>
      <c r="F53">
        <v>1</v>
      </c>
      <c r="G53">
        <v>2</v>
      </c>
      <c r="H53">
        <v>11</v>
      </c>
      <c r="I53">
        <v>353</v>
      </c>
      <c r="J53" t="s">
        <v>32</v>
      </c>
      <c r="K53">
        <v>8</v>
      </c>
      <c r="L53">
        <f>VLOOKUP($B53,fotopuut_2010!$B$1:$Q$214,3,FALSE)</f>
        <v>2515326.45</v>
      </c>
      <c r="M53">
        <f>VLOOKUP($B53,fotopuut_2010!$B$1:$Q$214,4,FALSE)</f>
        <v>6860005.67</v>
      </c>
      <c r="N53">
        <f>IF(ISNA(VLOOKUP($K53,mittaukset_2002!$A$4:$P$270,5,FALSE)),"",VLOOKUP($K53,mittaukset_2002!$A$4:$P$270,5,FALSE))</f>
        <v>2515326.0133711393</v>
      </c>
      <c r="O53">
        <f>IF(ISNA(VLOOKUP($K53,mittaukset_2002!$A$4:$P$270,6,FALSE)),"",VLOOKUP($K53,mittaukset_2002!$A$4:$P$270,6,FALSE))</f>
        <v>6860005.411628594</v>
      </c>
      <c r="P53">
        <f t="shared" si="0"/>
        <v>-0.43662886088714004</v>
      </c>
      <c r="Q53">
        <f t="shared" si="1"/>
        <v>-0.2583714062348008</v>
      </c>
    </row>
    <row r="54" spans="1:17" ht="12.75">
      <c r="A54" t="s">
        <v>21</v>
      </c>
      <c r="B54">
        <v>53</v>
      </c>
      <c r="C54">
        <v>2</v>
      </c>
      <c r="D54">
        <v>25.18</v>
      </c>
      <c r="E54">
        <v>1</v>
      </c>
      <c r="F54">
        <v>1</v>
      </c>
      <c r="G54">
        <v>2</v>
      </c>
      <c r="H54">
        <v>11</v>
      </c>
      <c r="I54">
        <v>266</v>
      </c>
      <c r="K54">
        <v>91</v>
      </c>
      <c r="L54">
        <f>VLOOKUP($B54,fotopuut_2010!$B$1:$Q$214,3,FALSE)</f>
        <v>2515321.47</v>
      </c>
      <c r="M54">
        <f>VLOOKUP($B54,fotopuut_2010!$B$1:$Q$214,4,FALSE)</f>
        <v>6860009.88</v>
      </c>
      <c r="N54">
        <f>IF(ISNA(VLOOKUP($K54,mittaukset_2002!$A$4:$P$270,5,FALSE)),"",VLOOKUP($K54,mittaukset_2002!$A$4:$P$270,5,FALSE))</f>
        <v>2515320.6571191666</v>
      </c>
      <c r="O54">
        <f>IF(ISNA(VLOOKUP($K54,mittaukset_2002!$A$4:$P$270,6,FALSE)),"",VLOOKUP($K54,mittaukset_2002!$A$4:$P$270,6,FALSE))</f>
        <v>6860009.719190536</v>
      </c>
      <c r="P54">
        <f t="shared" si="0"/>
        <v>-0.812880833633244</v>
      </c>
      <c r="Q54">
        <f t="shared" si="1"/>
        <v>-0.16080946382135153</v>
      </c>
    </row>
    <row r="55" spans="1:17" ht="12.75">
      <c r="A55" t="s">
        <v>21</v>
      </c>
      <c r="B55">
        <v>54</v>
      </c>
      <c r="C55">
        <v>2</v>
      </c>
      <c r="D55">
        <v>25.12</v>
      </c>
      <c r="E55">
        <v>1</v>
      </c>
      <c r="F55">
        <v>1</v>
      </c>
      <c r="G55">
        <v>2</v>
      </c>
      <c r="H55">
        <v>11</v>
      </c>
      <c r="I55">
        <v>299</v>
      </c>
      <c r="K55">
        <v>27</v>
      </c>
      <c r="L55">
        <f>VLOOKUP($B55,fotopuut_2010!$B$1:$Q$214,3,FALSE)</f>
        <v>2515328.4</v>
      </c>
      <c r="M55">
        <f>VLOOKUP($B55,fotopuut_2010!$B$1:$Q$214,4,FALSE)</f>
        <v>6860008.74</v>
      </c>
      <c r="N55">
        <f>IF(ISNA(VLOOKUP($K55,mittaukset_2002!$A$4:$P$270,5,FALSE)),"",VLOOKUP($K55,mittaukset_2002!$A$4:$P$270,5,FALSE))</f>
        <v>2515328.671841471</v>
      </c>
      <c r="O55">
        <f>IF(ISNA(VLOOKUP($K55,mittaukset_2002!$A$4:$P$270,6,FALSE)),"",VLOOKUP($K55,mittaukset_2002!$A$4:$P$270,6,FALSE))</f>
        <v>6860008.644615591</v>
      </c>
      <c r="P55">
        <f t="shared" si="0"/>
        <v>0.27184147108346224</v>
      </c>
      <c r="Q55">
        <f t="shared" si="1"/>
        <v>-0.09538440965116024</v>
      </c>
    </row>
    <row r="56" spans="1:17" ht="12.75">
      <c r="A56" t="s">
        <v>21</v>
      </c>
      <c r="B56">
        <v>55</v>
      </c>
      <c r="C56">
        <v>2</v>
      </c>
      <c r="D56">
        <v>28.46</v>
      </c>
      <c r="E56">
        <v>1</v>
      </c>
      <c r="F56">
        <v>1</v>
      </c>
      <c r="G56">
        <v>2</v>
      </c>
      <c r="H56">
        <v>11</v>
      </c>
      <c r="I56">
        <v>321</v>
      </c>
      <c r="K56">
        <v>12</v>
      </c>
      <c r="L56">
        <f>VLOOKUP($B56,fotopuut_2010!$B$1:$Q$214,3,FALSE)</f>
        <v>2515326.99</v>
      </c>
      <c r="M56">
        <f>VLOOKUP($B56,fotopuut_2010!$B$1:$Q$214,4,FALSE)</f>
        <v>6860012.42</v>
      </c>
      <c r="N56">
        <f>IF(ISNA(VLOOKUP($K56,mittaukset_2002!$A$4:$P$270,5,FALSE)),"",VLOOKUP($K56,mittaukset_2002!$A$4:$P$270,5,FALSE))</f>
        <v>2515326.652736613</v>
      </c>
      <c r="O56">
        <f>IF(ISNA(VLOOKUP($K56,mittaukset_2002!$A$4:$P$270,6,FALSE)),"",VLOOKUP($K56,mittaukset_2002!$A$4:$P$270,6,FALSE))</f>
        <v>6860012.468067904</v>
      </c>
      <c r="P56">
        <f t="shared" si="0"/>
        <v>-0.33726338716223836</v>
      </c>
      <c r="Q56">
        <f t="shared" si="1"/>
        <v>0.0480679040774703</v>
      </c>
    </row>
    <row r="57" spans="1:17" ht="12.75">
      <c r="A57" t="s">
        <v>21</v>
      </c>
      <c r="B57">
        <v>56</v>
      </c>
      <c r="C57">
        <v>2</v>
      </c>
      <c r="D57">
        <v>25.95</v>
      </c>
      <c r="E57">
        <v>1</v>
      </c>
      <c r="F57">
        <v>1</v>
      </c>
      <c r="G57">
        <v>2</v>
      </c>
      <c r="H57">
        <v>11</v>
      </c>
      <c r="I57">
        <v>294</v>
      </c>
      <c r="K57">
        <v>92</v>
      </c>
      <c r="L57">
        <f>VLOOKUP($B57,fotopuut_2010!$B$1:$Q$214,3,FALSE)</f>
        <v>2515321.47</v>
      </c>
      <c r="M57">
        <f>VLOOKUP($B57,fotopuut_2010!$B$1:$Q$214,4,FALSE)</f>
        <v>6860015.12</v>
      </c>
      <c r="N57">
        <f>IF(ISNA(VLOOKUP($K57,mittaukset_2002!$A$4:$P$270,5,FALSE)),"",VLOOKUP($K57,mittaukset_2002!$A$4:$P$270,5,FALSE))</f>
        <v>2515320.5575592625</v>
      </c>
      <c r="O57">
        <f>IF(ISNA(VLOOKUP($K57,mittaukset_2002!$A$4:$P$270,6,FALSE)),"",VLOOKUP($K57,mittaukset_2002!$A$4:$P$270,6,FALSE))</f>
        <v>6860015.235618982</v>
      </c>
      <c r="P57">
        <f t="shared" si="0"/>
        <v>-0.912440737709403</v>
      </c>
      <c r="Q57">
        <f t="shared" si="1"/>
        <v>0.11561898235231638</v>
      </c>
    </row>
    <row r="58" spans="1:17" ht="12.75">
      <c r="A58" t="s">
        <v>21</v>
      </c>
      <c r="B58">
        <v>57</v>
      </c>
      <c r="C58">
        <v>2</v>
      </c>
      <c r="D58">
        <v>30.14</v>
      </c>
      <c r="E58">
        <v>1</v>
      </c>
      <c r="F58">
        <v>1</v>
      </c>
      <c r="G58">
        <v>2</v>
      </c>
      <c r="H58">
        <v>11</v>
      </c>
      <c r="I58">
        <v>382</v>
      </c>
      <c r="K58">
        <v>26</v>
      </c>
      <c r="L58">
        <f>VLOOKUP($B58,fotopuut_2010!$B$1:$Q$214,3,FALSE)</f>
        <v>2515329.96</v>
      </c>
      <c r="M58">
        <f>VLOOKUP($B58,fotopuut_2010!$B$1:$Q$214,4,FALSE)</f>
        <v>6860012.26</v>
      </c>
      <c r="N58">
        <f>IF(ISNA(VLOOKUP($K58,mittaukset_2002!$A$4:$P$270,5,FALSE)),"",VLOOKUP($K58,mittaukset_2002!$A$4:$P$270,5,FALSE))</f>
        <v>2515329.5761229997</v>
      </c>
      <c r="O58">
        <f>IF(ISNA(VLOOKUP($K58,mittaukset_2002!$A$4:$P$270,6,FALSE)),"",VLOOKUP($K58,mittaukset_2002!$A$4:$P$270,6,FALSE))</f>
        <v>6860012.004565586</v>
      </c>
      <c r="P58">
        <f t="shared" si="0"/>
        <v>-0.38387700030580163</v>
      </c>
      <c r="Q58">
        <f t="shared" si="1"/>
        <v>-0.25543441344052553</v>
      </c>
    </row>
    <row r="59" spans="1:17" ht="12.75">
      <c r="A59" t="s">
        <v>21</v>
      </c>
      <c r="B59">
        <v>58</v>
      </c>
      <c r="C59">
        <v>2</v>
      </c>
      <c r="D59">
        <v>26.1</v>
      </c>
      <c r="E59">
        <v>1</v>
      </c>
      <c r="F59">
        <v>1</v>
      </c>
      <c r="G59">
        <v>2</v>
      </c>
      <c r="H59">
        <v>11</v>
      </c>
      <c r="I59">
        <v>257</v>
      </c>
      <c r="K59">
        <v>14</v>
      </c>
      <c r="L59">
        <f>VLOOKUP($B59,fotopuut_2010!$B$1:$Q$214,3,FALSE)</f>
        <v>2515326.75</v>
      </c>
      <c r="M59">
        <f>VLOOKUP($B59,fotopuut_2010!$B$1:$Q$214,4,FALSE)</f>
        <v>6860016.4</v>
      </c>
      <c r="N59">
        <f>IF(ISNA(VLOOKUP($K59,mittaukset_2002!$A$4:$P$270,5,FALSE)),"",VLOOKUP($K59,mittaukset_2002!$A$4:$P$270,5,FALSE))</f>
        <v>2515325.6794810616</v>
      </c>
      <c r="O59">
        <f>IF(ISNA(VLOOKUP($K59,mittaukset_2002!$A$4:$P$270,6,FALSE)),"",VLOOKUP($K59,mittaukset_2002!$A$4:$P$270,6,FALSE))</f>
        <v>6860015.938527956</v>
      </c>
      <c r="P59">
        <f t="shared" si="0"/>
        <v>-1.0705189383588731</v>
      </c>
      <c r="Q59">
        <f t="shared" si="1"/>
        <v>-0.461472044698894</v>
      </c>
    </row>
    <row r="60" spans="1:17" ht="12.75">
      <c r="A60" t="s">
        <v>21</v>
      </c>
      <c r="B60">
        <v>59</v>
      </c>
      <c r="C60">
        <v>2</v>
      </c>
      <c r="D60">
        <v>27.72</v>
      </c>
      <c r="E60">
        <v>1</v>
      </c>
      <c r="F60">
        <v>1</v>
      </c>
      <c r="G60">
        <v>2</v>
      </c>
      <c r="H60">
        <v>11</v>
      </c>
      <c r="I60">
        <v>351</v>
      </c>
      <c r="K60">
        <v>93</v>
      </c>
      <c r="L60">
        <f>VLOOKUP($B60,fotopuut_2010!$B$1:$Q$214,3,FALSE)</f>
        <v>2515322.51</v>
      </c>
      <c r="M60">
        <f>VLOOKUP($B60,fotopuut_2010!$B$1:$Q$214,4,FALSE)</f>
        <v>6860018.62</v>
      </c>
      <c r="N60">
        <f>IF(ISNA(VLOOKUP($K60,mittaukset_2002!$A$4:$P$270,5,FALSE)),"",VLOOKUP($K60,mittaukset_2002!$A$4:$P$270,5,FALSE))</f>
        <v>2515322.079048899</v>
      </c>
      <c r="O60">
        <f>IF(ISNA(VLOOKUP($K60,mittaukset_2002!$A$4:$P$270,6,FALSE)),"",VLOOKUP($K60,mittaukset_2002!$A$4:$P$270,6,FALSE))</f>
        <v>6860018.564990309</v>
      </c>
      <c r="P60">
        <f t="shared" si="0"/>
        <v>-0.43095110077410936</v>
      </c>
      <c r="Q60">
        <f t="shared" si="1"/>
        <v>-0.055009691044688225</v>
      </c>
    </row>
    <row r="61" spans="1:17" ht="12.75">
      <c r="A61" t="s">
        <v>21</v>
      </c>
      <c r="B61">
        <v>60</v>
      </c>
      <c r="C61">
        <v>2</v>
      </c>
      <c r="D61">
        <v>26.73</v>
      </c>
      <c r="E61">
        <v>1</v>
      </c>
      <c r="F61">
        <v>1</v>
      </c>
      <c r="G61">
        <v>2</v>
      </c>
      <c r="H61">
        <v>11</v>
      </c>
      <c r="I61">
        <v>312</v>
      </c>
      <c r="K61">
        <v>15</v>
      </c>
      <c r="L61">
        <f>VLOOKUP($B61,fotopuut_2010!$B$1:$Q$214,3,FALSE)</f>
        <v>2515326.42</v>
      </c>
      <c r="M61">
        <f>VLOOKUP($B61,fotopuut_2010!$B$1:$Q$214,4,FALSE)</f>
        <v>6860019.82</v>
      </c>
      <c r="N61">
        <f>IF(ISNA(VLOOKUP($K61,mittaukset_2002!$A$4:$P$270,5,FALSE)),"",VLOOKUP($K61,mittaukset_2002!$A$4:$P$270,5,FALSE))</f>
        <v>2515325.9341450385</v>
      </c>
      <c r="O61">
        <f>IF(ISNA(VLOOKUP($K61,mittaukset_2002!$A$4:$P$270,6,FALSE)),"",VLOOKUP($K61,mittaukset_2002!$A$4:$P$270,6,FALSE))</f>
        <v>6860019.544235111</v>
      </c>
      <c r="P61">
        <f t="shared" si="0"/>
        <v>-0.48585496144369245</v>
      </c>
      <c r="Q61">
        <f t="shared" si="1"/>
        <v>-0.2757648890838027</v>
      </c>
    </row>
    <row r="62" spans="1:17" ht="12.75">
      <c r="A62" t="s">
        <v>21</v>
      </c>
      <c r="B62">
        <v>61</v>
      </c>
      <c r="C62">
        <v>2</v>
      </c>
      <c r="D62">
        <v>27.42</v>
      </c>
      <c r="E62">
        <v>1</v>
      </c>
      <c r="F62">
        <v>1</v>
      </c>
      <c r="G62">
        <v>2</v>
      </c>
      <c r="H62">
        <v>11</v>
      </c>
      <c r="I62">
        <v>317</v>
      </c>
      <c r="K62">
        <v>22</v>
      </c>
      <c r="L62">
        <f>VLOOKUP($B62,fotopuut_2010!$B$1:$Q$214,3,FALSE)</f>
        <v>2515330.38</v>
      </c>
      <c r="M62">
        <f>VLOOKUP($B62,fotopuut_2010!$B$1:$Q$214,4,FALSE)</f>
        <v>6860018.84</v>
      </c>
      <c r="N62">
        <f>IF(ISNA(VLOOKUP($K62,mittaukset_2002!$A$4:$P$270,5,FALSE)),"",VLOOKUP($K62,mittaukset_2002!$A$4:$P$270,5,FALSE))</f>
        <v>2515330.08281695</v>
      </c>
      <c r="O62">
        <f>IF(ISNA(VLOOKUP($K62,mittaukset_2002!$A$4:$P$270,6,FALSE)),"",VLOOKUP($K62,mittaukset_2002!$A$4:$P$270,6,FALSE))</f>
        <v>6860018.829207173</v>
      </c>
      <c r="P62">
        <f t="shared" si="0"/>
        <v>-0.29718304984271526</v>
      </c>
      <c r="Q62">
        <f t="shared" si="1"/>
        <v>-0.010792827233672142</v>
      </c>
    </row>
    <row r="63" spans="1:17" ht="12.75">
      <c r="A63" t="s">
        <v>21</v>
      </c>
      <c r="B63">
        <v>62</v>
      </c>
      <c r="C63">
        <v>2</v>
      </c>
      <c r="D63">
        <v>26.91</v>
      </c>
      <c r="E63">
        <v>1</v>
      </c>
      <c r="F63">
        <v>1</v>
      </c>
      <c r="G63">
        <v>2</v>
      </c>
      <c r="H63">
        <v>11</v>
      </c>
      <c r="I63">
        <v>280</v>
      </c>
      <c r="K63">
        <v>20</v>
      </c>
      <c r="L63">
        <f>VLOOKUP($B63,fotopuut_2010!$B$1:$Q$214,3,FALSE)</f>
        <v>2515330.22</v>
      </c>
      <c r="M63">
        <f>VLOOKUP($B63,fotopuut_2010!$B$1:$Q$214,4,FALSE)</f>
        <v>6860022.46</v>
      </c>
      <c r="N63">
        <f>IF(ISNA(VLOOKUP($K63,mittaukset_2002!$A$4:$P$270,5,FALSE)),"",VLOOKUP($K63,mittaukset_2002!$A$4:$P$270,5,FALSE))</f>
        <v>2515330.0326308776</v>
      </c>
      <c r="O63">
        <f>IF(ISNA(VLOOKUP($K63,mittaukset_2002!$A$4:$P$270,6,FALSE)),"",VLOOKUP($K63,mittaukset_2002!$A$4:$P$270,6,FALSE))</f>
        <v>6860022.525587475</v>
      </c>
      <c r="P63">
        <f t="shared" si="0"/>
        <v>-0.18736912263557315</v>
      </c>
      <c r="Q63">
        <f t="shared" si="1"/>
        <v>0.06558747496455908</v>
      </c>
    </row>
    <row r="64" spans="1:17" ht="12.75">
      <c r="A64" t="s">
        <v>21</v>
      </c>
      <c r="B64">
        <v>63</v>
      </c>
      <c r="C64">
        <v>2</v>
      </c>
      <c r="D64">
        <v>27.18</v>
      </c>
      <c r="E64">
        <v>1</v>
      </c>
      <c r="F64">
        <v>1</v>
      </c>
      <c r="G64">
        <v>2</v>
      </c>
      <c r="H64">
        <v>11</v>
      </c>
      <c r="I64">
        <v>280</v>
      </c>
      <c r="K64">
        <v>310</v>
      </c>
      <c r="L64">
        <f>VLOOKUP($B64,fotopuut_2010!$B$1:$Q$214,3,FALSE)</f>
        <v>2515331.18</v>
      </c>
      <c r="M64">
        <f>VLOOKUP($B64,fotopuut_2010!$B$1:$Q$214,4,FALSE)</f>
        <v>6860025.87</v>
      </c>
      <c r="N64">
        <f>IF(ISNA(VLOOKUP($K64,mittaukset_2002!$A$4:$P$270,5,FALSE)),"",VLOOKUP($K64,mittaukset_2002!$A$4:$P$270,5,FALSE))</f>
        <v>2515330.5775418407</v>
      </c>
      <c r="O64">
        <f>IF(ISNA(VLOOKUP($K64,mittaukset_2002!$A$4:$P$270,6,FALSE)),"",VLOOKUP($K64,mittaukset_2002!$A$4:$P$270,6,FALSE))</f>
        <v>6860025.649561536</v>
      </c>
      <c r="P64">
        <f t="shared" si="0"/>
        <v>-0.6024581594392657</v>
      </c>
      <c r="Q64">
        <f t="shared" si="1"/>
        <v>-0.2204384645447135</v>
      </c>
    </row>
    <row r="65" spans="1:17" ht="12.75">
      <c r="A65" t="s">
        <v>21</v>
      </c>
      <c r="B65">
        <v>64</v>
      </c>
      <c r="C65">
        <v>2</v>
      </c>
      <c r="D65">
        <v>28.02</v>
      </c>
      <c r="E65">
        <v>1</v>
      </c>
      <c r="F65">
        <v>1</v>
      </c>
      <c r="G65">
        <v>2</v>
      </c>
      <c r="H65">
        <v>11</v>
      </c>
      <c r="I65">
        <v>307</v>
      </c>
      <c r="K65">
        <v>308</v>
      </c>
      <c r="L65">
        <f>VLOOKUP($B65,fotopuut_2010!$B$1:$Q$214,3,FALSE)</f>
        <v>2515328.76</v>
      </c>
      <c r="M65">
        <f>VLOOKUP($B65,fotopuut_2010!$B$1:$Q$214,4,FALSE)</f>
        <v>6860028.39</v>
      </c>
      <c r="N65">
        <f>IF(ISNA(VLOOKUP($K65,mittaukset_2002!$A$4:$P$270,5,FALSE)),"",VLOOKUP($K65,mittaukset_2002!$A$4:$P$270,5,FALSE))</f>
        <v>2515328.5809082785</v>
      </c>
      <c r="O65">
        <f>IF(ISNA(VLOOKUP($K65,mittaukset_2002!$A$4:$P$270,6,FALSE)),"",VLOOKUP($K65,mittaukset_2002!$A$4:$P$270,6,FALSE))</f>
        <v>6860028.269361173</v>
      </c>
      <c r="P65">
        <f t="shared" si="0"/>
        <v>-0.1790917213074863</v>
      </c>
      <c r="Q65">
        <f t="shared" si="1"/>
        <v>-0.12063882686197758</v>
      </c>
    </row>
    <row r="66" spans="1:17" ht="12.75">
      <c r="A66" t="s">
        <v>21</v>
      </c>
      <c r="B66">
        <v>65</v>
      </c>
      <c r="C66">
        <v>2</v>
      </c>
      <c r="D66">
        <v>27.5</v>
      </c>
      <c r="E66">
        <v>1</v>
      </c>
      <c r="F66">
        <v>1</v>
      </c>
      <c r="G66">
        <v>2</v>
      </c>
      <c r="H66">
        <v>11</v>
      </c>
      <c r="I66">
        <v>359</v>
      </c>
      <c r="K66">
        <v>307</v>
      </c>
      <c r="L66">
        <f>VLOOKUP($B66,fotopuut_2010!$B$1:$Q$214,3,FALSE)</f>
        <v>2515327.16</v>
      </c>
      <c r="M66">
        <f>VLOOKUP($B66,fotopuut_2010!$B$1:$Q$214,4,FALSE)</f>
        <v>6860030.38</v>
      </c>
      <c r="N66">
        <f>IF(ISNA(VLOOKUP($K66,mittaukset_2002!$A$4:$P$270,5,FALSE)),"",VLOOKUP($K66,mittaukset_2002!$A$4:$P$270,5,FALSE))</f>
      </c>
      <c r="O66">
        <f>IF(ISNA(VLOOKUP($K66,mittaukset_2002!$A$4:$P$270,6,FALSE)),"",VLOOKUP($K66,mittaukset_2002!$A$4:$P$270,6,FALSE))</f>
      </c>
      <c r="P66">
        <f t="shared" si="0"/>
      </c>
      <c r="Q66">
        <f t="shared" si="1"/>
      </c>
    </row>
    <row r="67" spans="1:17" ht="12.75">
      <c r="A67" t="s">
        <v>21</v>
      </c>
      <c r="B67">
        <v>66</v>
      </c>
      <c r="C67">
        <v>2</v>
      </c>
      <c r="D67">
        <v>25.67</v>
      </c>
      <c r="E67">
        <v>1</v>
      </c>
      <c r="F67">
        <v>1</v>
      </c>
      <c r="G67">
        <v>2</v>
      </c>
      <c r="H67">
        <v>11</v>
      </c>
      <c r="I67">
        <v>309</v>
      </c>
      <c r="K67">
        <v>315</v>
      </c>
      <c r="L67">
        <f>VLOOKUP($B67,fotopuut_2010!$B$1:$Q$214,3,FALSE)</f>
        <v>2515334.6</v>
      </c>
      <c r="M67">
        <f>VLOOKUP($B67,fotopuut_2010!$B$1:$Q$214,4,FALSE)</f>
        <v>6860029.2</v>
      </c>
      <c r="N67">
        <f>IF(ISNA(VLOOKUP($K67,mittaukset_2002!$A$4:$P$270,5,FALSE)),"",VLOOKUP($K67,mittaukset_2002!$A$4:$P$270,5,FALSE))</f>
        <v>2515333.686594934</v>
      </c>
      <c r="O67">
        <f>IF(ISNA(VLOOKUP($K67,mittaukset_2002!$A$4:$P$270,6,FALSE)),"",VLOOKUP($K67,mittaukset_2002!$A$4:$P$270,6,FALSE))</f>
        <v>6860029.038051653</v>
      </c>
      <c r="P67">
        <f aca="true" t="shared" si="2" ref="P67:P130">IF(N67&lt;&gt;"",N67-L67,"")</f>
        <v>-0.9134050658904016</v>
      </c>
      <c r="Q67">
        <f aca="true" t="shared" si="3" ref="Q67:Q130">IF(O67&lt;&gt;"",O67-M67,"")</f>
        <v>-0.16194834746420383</v>
      </c>
    </row>
    <row r="68" spans="1:17" ht="12.75">
      <c r="A68" t="s">
        <v>21</v>
      </c>
      <c r="B68">
        <v>67</v>
      </c>
      <c r="C68">
        <v>2</v>
      </c>
      <c r="D68">
        <v>25.06</v>
      </c>
      <c r="E68">
        <v>1</v>
      </c>
      <c r="F68">
        <v>1</v>
      </c>
      <c r="G68">
        <v>2</v>
      </c>
      <c r="H68">
        <v>11</v>
      </c>
      <c r="I68">
        <v>300</v>
      </c>
      <c r="K68">
        <v>317</v>
      </c>
      <c r="L68">
        <f>VLOOKUP($B68,fotopuut_2010!$B$1:$Q$214,3,FALSE)</f>
        <v>2515330.49</v>
      </c>
      <c r="M68">
        <f>VLOOKUP($B68,fotopuut_2010!$B$1:$Q$214,4,FALSE)</f>
        <v>6860033.54</v>
      </c>
      <c r="N68">
        <f>IF(ISNA(VLOOKUP($K68,mittaukset_2002!$A$4:$P$270,5,FALSE)),"",VLOOKUP($K68,mittaukset_2002!$A$4:$P$270,5,FALSE))</f>
        <v>2515330.118604107</v>
      </c>
      <c r="O68">
        <f>IF(ISNA(VLOOKUP($K68,mittaukset_2002!$A$4:$P$270,6,FALSE)),"",VLOOKUP($K68,mittaukset_2002!$A$4:$P$270,6,FALSE))</f>
        <v>6860033.090747782</v>
      </c>
      <c r="P68">
        <f t="shared" si="2"/>
        <v>-0.37139589339494705</v>
      </c>
      <c r="Q68">
        <f t="shared" si="3"/>
        <v>-0.4492522180080414</v>
      </c>
    </row>
    <row r="69" spans="1:17" ht="12.75">
      <c r="A69" t="s">
        <v>21</v>
      </c>
      <c r="B69">
        <v>68</v>
      </c>
      <c r="C69">
        <v>2</v>
      </c>
      <c r="D69">
        <v>28.05</v>
      </c>
      <c r="E69">
        <v>1</v>
      </c>
      <c r="F69">
        <v>1</v>
      </c>
      <c r="G69">
        <v>2</v>
      </c>
      <c r="H69">
        <v>11</v>
      </c>
      <c r="I69">
        <v>345</v>
      </c>
      <c r="K69">
        <v>319</v>
      </c>
      <c r="L69">
        <f>VLOOKUP($B69,fotopuut_2010!$B$1:$Q$214,3,FALSE)</f>
        <v>2515336.43</v>
      </c>
      <c r="M69">
        <f>VLOOKUP($B69,fotopuut_2010!$B$1:$Q$214,4,FALSE)</f>
        <v>6860033.8</v>
      </c>
      <c r="N69">
        <f>IF(ISNA(VLOOKUP($K69,mittaukset_2002!$A$4:$P$270,5,FALSE)),"",VLOOKUP($K69,mittaukset_2002!$A$4:$P$270,5,FALSE))</f>
        <v>2515335.3107512565</v>
      </c>
      <c r="O69">
        <f>IF(ISNA(VLOOKUP($K69,mittaukset_2002!$A$4:$P$270,6,FALSE)),"",VLOOKUP($K69,mittaukset_2002!$A$4:$P$270,6,FALSE))</f>
        <v>6860033.736452714</v>
      </c>
      <c r="P69">
        <f t="shared" si="2"/>
        <v>-1.119248743634671</v>
      </c>
      <c r="Q69">
        <f t="shared" si="3"/>
        <v>-0.06354728620499372</v>
      </c>
    </row>
    <row r="70" spans="1:17" ht="12.75">
      <c r="A70" t="s">
        <v>21</v>
      </c>
      <c r="B70">
        <v>69</v>
      </c>
      <c r="C70">
        <v>2</v>
      </c>
      <c r="D70">
        <v>26.3</v>
      </c>
      <c r="E70">
        <v>1</v>
      </c>
      <c r="F70">
        <v>1</v>
      </c>
      <c r="G70">
        <v>2</v>
      </c>
      <c r="H70">
        <v>11</v>
      </c>
      <c r="I70">
        <v>270</v>
      </c>
      <c r="K70">
        <v>327</v>
      </c>
      <c r="L70">
        <f>VLOOKUP($B70,fotopuut_2010!$B$1:$Q$214,3,FALSE)</f>
        <v>2515332.52</v>
      </c>
      <c r="M70">
        <f>VLOOKUP($B70,fotopuut_2010!$B$1:$Q$214,4,FALSE)</f>
        <v>6860040.36</v>
      </c>
      <c r="N70">
        <f>IF(ISNA(VLOOKUP($K70,mittaukset_2002!$A$4:$P$270,5,FALSE)),"",VLOOKUP($K70,mittaukset_2002!$A$4:$P$270,5,FALSE))</f>
        <v>2515332.3677051873</v>
      </c>
      <c r="O70">
        <f>IF(ISNA(VLOOKUP($K70,mittaukset_2002!$A$4:$P$270,6,FALSE)),"",VLOOKUP($K70,mittaukset_2002!$A$4:$P$270,6,FALSE))</f>
        <v>6860040.00436397</v>
      </c>
      <c r="P70">
        <f t="shared" si="2"/>
        <v>-0.15229481272399426</v>
      </c>
      <c r="Q70">
        <f t="shared" si="3"/>
        <v>-0.35563603043556213</v>
      </c>
    </row>
    <row r="71" spans="1:17" ht="12.75">
      <c r="A71" t="s">
        <v>21</v>
      </c>
      <c r="B71">
        <v>70</v>
      </c>
      <c r="C71">
        <v>2</v>
      </c>
      <c r="D71">
        <v>26.34</v>
      </c>
      <c r="E71">
        <v>1</v>
      </c>
      <c r="F71">
        <v>1</v>
      </c>
      <c r="G71">
        <v>2</v>
      </c>
      <c r="H71">
        <v>11</v>
      </c>
      <c r="I71">
        <v>299</v>
      </c>
      <c r="K71">
        <v>268</v>
      </c>
      <c r="L71">
        <f>VLOOKUP($B71,fotopuut_2010!$B$1:$Q$214,3,FALSE)</f>
        <v>2515332.33</v>
      </c>
      <c r="M71">
        <f>VLOOKUP($B71,fotopuut_2010!$B$1:$Q$214,4,FALSE)</f>
        <v>6860043.59</v>
      </c>
      <c r="N71">
        <f>IF(ISNA(VLOOKUP($K71,mittaukset_2002!$A$4:$P$270,5,FALSE)),"",VLOOKUP($K71,mittaukset_2002!$A$4:$P$270,5,FALSE))</f>
        <v>2515331.7277428983</v>
      </c>
      <c r="O71">
        <f>IF(ISNA(VLOOKUP($K71,mittaukset_2002!$A$4:$P$270,6,FALSE)),"",VLOOKUP($K71,mittaukset_2002!$A$4:$P$270,6,FALSE))</f>
        <v>6860043.725826218</v>
      </c>
      <c r="P71">
        <f t="shared" si="2"/>
        <v>-0.6022571017965674</v>
      </c>
      <c r="Q71">
        <f t="shared" si="3"/>
        <v>0.13582621794193983</v>
      </c>
    </row>
    <row r="72" spans="1:17" ht="12.75">
      <c r="A72" t="s">
        <v>21</v>
      </c>
      <c r="B72">
        <v>71</v>
      </c>
      <c r="C72">
        <v>2</v>
      </c>
      <c r="D72">
        <v>24.32</v>
      </c>
      <c r="E72">
        <v>1</v>
      </c>
      <c r="F72">
        <v>1</v>
      </c>
      <c r="G72">
        <v>2</v>
      </c>
      <c r="H72">
        <v>11</v>
      </c>
      <c r="I72">
        <v>293</v>
      </c>
      <c r="K72">
        <v>266</v>
      </c>
      <c r="L72">
        <f>VLOOKUP($B72,fotopuut_2010!$B$1:$Q$214,3,FALSE)</f>
        <v>2515337.68</v>
      </c>
      <c r="M72">
        <f>VLOOKUP($B72,fotopuut_2010!$B$1:$Q$214,4,FALSE)</f>
        <v>6860042.7</v>
      </c>
      <c r="N72">
        <f>IF(ISNA(VLOOKUP($K72,mittaukset_2002!$A$4:$P$270,5,FALSE)),"",VLOOKUP($K72,mittaukset_2002!$A$4:$P$270,5,FALSE))</f>
        <v>2515337.483223974</v>
      </c>
      <c r="O72">
        <f>IF(ISNA(VLOOKUP($K72,mittaukset_2002!$A$4:$P$270,6,FALSE)),"",VLOOKUP($K72,mittaukset_2002!$A$4:$P$270,6,FALSE))</f>
        <v>6860042.58280437</v>
      </c>
      <c r="P72">
        <f t="shared" si="2"/>
        <v>-0.1967760263942182</v>
      </c>
      <c r="Q72">
        <f t="shared" si="3"/>
        <v>-0.1171956304460764</v>
      </c>
    </row>
    <row r="73" spans="1:17" ht="12.75">
      <c r="A73" t="s">
        <v>21</v>
      </c>
      <c r="B73">
        <v>72</v>
      </c>
      <c r="C73">
        <v>2</v>
      </c>
      <c r="D73">
        <v>27.94</v>
      </c>
      <c r="E73">
        <v>1</v>
      </c>
      <c r="F73">
        <v>1</v>
      </c>
      <c r="G73">
        <v>2</v>
      </c>
      <c r="H73">
        <v>11</v>
      </c>
      <c r="I73">
        <v>324</v>
      </c>
      <c r="K73">
        <v>269</v>
      </c>
      <c r="L73">
        <f>VLOOKUP($B73,fotopuut_2010!$B$1:$Q$214,3,FALSE)</f>
        <v>2515332.68</v>
      </c>
      <c r="M73">
        <f>VLOOKUP($B73,fotopuut_2010!$B$1:$Q$214,4,FALSE)</f>
        <v>6860047.2</v>
      </c>
      <c r="N73">
        <f>IF(ISNA(VLOOKUP($K73,mittaukset_2002!$A$4:$P$270,5,FALSE)),"",VLOOKUP($K73,mittaukset_2002!$A$4:$P$270,5,FALSE))</f>
        <v>2515332.1998611237</v>
      </c>
      <c r="O73">
        <f>IF(ISNA(VLOOKUP($K73,mittaukset_2002!$A$4:$P$270,6,FALSE)),"",VLOOKUP($K73,mittaukset_2002!$A$4:$P$270,6,FALSE))</f>
        <v>6860047.124597298</v>
      </c>
      <c r="P73">
        <f t="shared" si="2"/>
        <v>-0.48013887647539377</v>
      </c>
      <c r="Q73">
        <f t="shared" si="3"/>
        <v>-0.0754027022048831</v>
      </c>
    </row>
    <row r="74" spans="1:17" ht="12.75">
      <c r="A74" t="s">
        <v>21</v>
      </c>
      <c r="B74">
        <v>73</v>
      </c>
      <c r="C74">
        <v>2</v>
      </c>
      <c r="D74">
        <v>22.26</v>
      </c>
      <c r="E74">
        <v>1</v>
      </c>
      <c r="F74">
        <v>1</v>
      </c>
      <c r="G74">
        <v>2</v>
      </c>
      <c r="H74">
        <v>11</v>
      </c>
      <c r="I74">
        <v>243</v>
      </c>
      <c r="K74">
        <v>264</v>
      </c>
      <c r="L74">
        <f>VLOOKUP($B74,fotopuut_2010!$B$1:$Q$214,3,FALSE)</f>
        <v>2515339.53</v>
      </c>
      <c r="M74">
        <f>VLOOKUP($B74,fotopuut_2010!$B$1:$Q$214,4,FALSE)</f>
        <v>6860051.5</v>
      </c>
      <c r="N74">
        <f>IF(ISNA(VLOOKUP($K74,mittaukset_2002!$A$4:$P$270,5,FALSE)),"",VLOOKUP($K74,mittaukset_2002!$A$4:$P$270,5,FALSE))</f>
        <v>2515339.1112357886</v>
      </c>
      <c r="O74">
        <f>IF(ISNA(VLOOKUP($K74,mittaukset_2002!$A$4:$P$270,6,FALSE)),"",VLOOKUP($K74,mittaukset_2002!$A$4:$P$270,6,FALSE))</f>
        <v>6860051.552760476</v>
      </c>
      <c r="P74">
        <f t="shared" si="2"/>
        <v>-0.4187642112374306</v>
      </c>
      <c r="Q74">
        <f t="shared" si="3"/>
        <v>0.05276047624647617</v>
      </c>
    </row>
    <row r="75" spans="1:17" ht="12.75">
      <c r="A75" t="s">
        <v>21</v>
      </c>
      <c r="B75">
        <v>74</v>
      </c>
      <c r="C75">
        <v>2</v>
      </c>
      <c r="D75">
        <v>26.15</v>
      </c>
      <c r="E75">
        <v>1</v>
      </c>
      <c r="F75">
        <v>1</v>
      </c>
      <c r="G75">
        <v>2</v>
      </c>
      <c r="H75">
        <v>11</v>
      </c>
      <c r="I75">
        <v>298</v>
      </c>
      <c r="K75">
        <v>261</v>
      </c>
      <c r="L75">
        <f>VLOOKUP($B75,fotopuut_2010!$B$1:$Q$214,3,FALSE)</f>
        <v>2515336.22</v>
      </c>
      <c r="M75">
        <f>VLOOKUP($B75,fotopuut_2010!$B$1:$Q$214,4,FALSE)</f>
        <v>6860057.14</v>
      </c>
      <c r="N75">
        <f>IF(ISNA(VLOOKUP($K75,mittaukset_2002!$A$4:$P$270,5,FALSE)),"",VLOOKUP($K75,mittaukset_2002!$A$4:$P$270,5,FALSE))</f>
        <v>2515336.159277268</v>
      </c>
      <c r="O75">
        <f>IF(ISNA(VLOOKUP($K75,mittaukset_2002!$A$4:$P$270,6,FALSE)),"",VLOOKUP($K75,mittaukset_2002!$A$4:$P$270,6,FALSE))</f>
        <v>6860057.152638766</v>
      </c>
      <c r="P75">
        <f t="shared" si="2"/>
        <v>-0.06072273198515177</v>
      </c>
      <c r="Q75">
        <f t="shared" si="3"/>
        <v>0.012638766318559647</v>
      </c>
    </row>
    <row r="76" spans="1:17" ht="12.75">
      <c r="A76" t="s">
        <v>21</v>
      </c>
      <c r="B76">
        <v>75</v>
      </c>
      <c r="C76">
        <v>2</v>
      </c>
      <c r="D76">
        <v>25.9</v>
      </c>
      <c r="E76">
        <v>1</v>
      </c>
      <c r="F76">
        <v>1</v>
      </c>
      <c r="G76">
        <v>2</v>
      </c>
      <c r="H76">
        <v>11</v>
      </c>
      <c r="I76">
        <v>344</v>
      </c>
      <c r="K76">
        <v>260</v>
      </c>
      <c r="L76">
        <f>VLOOKUP($B76,fotopuut_2010!$B$1:$Q$214,3,FALSE)</f>
        <v>2515340.54</v>
      </c>
      <c r="M76">
        <f>VLOOKUP($B76,fotopuut_2010!$B$1:$Q$214,4,FALSE)</f>
        <v>6860056.9</v>
      </c>
      <c r="N76">
        <f>IF(ISNA(VLOOKUP($K76,mittaukset_2002!$A$4:$P$270,5,FALSE)),"",VLOOKUP($K76,mittaukset_2002!$A$4:$P$270,5,FALSE))</f>
        <v>2515340.0771702947</v>
      </c>
      <c r="O76">
        <f>IF(ISNA(VLOOKUP($K76,mittaukset_2002!$A$4:$P$270,6,FALSE)),"",VLOOKUP($K76,mittaukset_2002!$A$4:$P$270,6,FALSE))</f>
        <v>6860056.622880894</v>
      </c>
      <c r="P76">
        <f t="shared" si="2"/>
        <v>-0.46282970532774925</v>
      </c>
      <c r="Q76">
        <f t="shared" si="3"/>
        <v>-0.2771191066130996</v>
      </c>
    </row>
    <row r="77" spans="1:17" ht="12.75">
      <c r="A77" t="s">
        <v>21</v>
      </c>
      <c r="B77">
        <v>76</v>
      </c>
      <c r="C77">
        <v>2</v>
      </c>
      <c r="D77">
        <v>22.54</v>
      </c>
      <c r="E77">
        <v>1</v>
      </c>
      <c r="F77">
        <v>1</v>
      </c>
      <c r="G77">
        <v>3</v>
      </c>
      <c r="H77">
        <v>11</v>
      </c>
      <c r="I77">
        <v>270</v>
      </c>
      <c r="J77" t="s">
        <v>33</v>
      </c>
      <c r="L77">
        <f>VLOOKUP($B77,fotopuut_2010!$B$1:$Q$214,3,FALSE)</f>
        <v>2515337.5</v>
      </c>
      <c r="M77">
        <f>VLOOKUP($B77,fotopuut_2010!$B$1:$Q$214,4,FALSE)</f>
        <v>6860060.79</v>
      </c>
      <c r="N77">
        <f>IF(ISNA(VLOOKUP($K77,mittaukset_2002!$A$4:$P$270,5,FALSE)),"",VLOOKUP($K77,mittaukset_2002!$A$4:$P$270,5,FALSE))</f>
      </c>
      <c r="O77">
        <f>IF(ISNA(VLOOKUP($K77,mittaukset_2002!$A$4:$P$270,6,FALSE)),"",VLOOKUP($K77,mittaukset_2002!$A$4:$P$270,6,FALSE))</f>
      </c>
      <c r="P77">
        <f t="shared" si="2"/>
      </c>
      <c r="Q77">
        <f t="shared" si="3"/>
      </c>
    </row>
    <row r="78" spans="1:17" ht="12.75">
      <c r="A78" t="s">
        <v>21</v>
      </c>
      <c r="B78">
        <v>77</v>
      </c>
      <c r="C78">
        <v>2</v>
      </c>
      <c r="D78">
        <v>30.42</v>
      </c>
      <c r="E78">
        <v>1</v>
      </c>
      <c r="F78">
        <v>1</v>
      </c>
      <c r="G78">
        <v>2</v>
      </c>
      <c r="H78">
        <v>11</v>
      </c>
      <c r="I78">
        <v>391</v>
      </c>
      <c r="K78">
        <v>253</v>
      </c>
      <c r="L78">
        <f>VLOOKUP($B78,fotopuut_2010!$B$1:$Q$214,3,FALSE)</f>
        <v>2515345.11</v>
      </c>
      <c r="M78">
        <f>VLOOKUP($B78,fotopuut_2010!$B$1:$Q$214,4,FALSE)</f>
        <v>6860058.47</v>
      </c>
      <c r="N78">
        <f>IF(ISNA(VLOOKUP($K78,mittaukset_2002!$A$4:$P$270,5,FALSE)),"",VLOOKUP($K78,mittaukset_2002!$A$4:$P$270,5,FALSE))</f>
        <v>2515344.868119905</v>
      </c>
      <c r="O78">
        <f>IF(ISNA(VLOOKUP($K78,mittaukset_2002!$A$4:$P$270,6,FALSE)),"",VLOOKUP($K78,mittaukset_2002!$A$4:$P$270,6,FALSE))</f>
        <v>6860058.294900841</v>
      </c>
      <c r="P78">
        <f t="shared" si="2"/>
        <v>-0.24188009509816766</v>
      </c>
      <c r="Q78">
        <f t="shared" si="3"/>
        <v>-0.17509915865957737</v>
      </c>
    </row>
    <row r="79" spans="1:17" ht="12.75">
      <c r="A79" t="s">
        <v>21</v>
      </c>
      <c r="B79">
        <v>78</v>
      </c>
      <c r="C79">
        <v>3</v>
      </c>
      <c r="D79">
        <v>25.88</v>
      </c>
      <c r="E79">
        <v>0</v>
      </c>
      <c r="J79" t="s">
        <v>25</v>
      </c>
      <c r="L79">
        <f>VLOOKUP($B79,fotopuut_2010!$B$1:$Q$214,3,FALSE)</f>
        <v>2515339.32</v>
      </c>
      <c r="M79">
        <f>VLOOKUP($B79,fotopuut_2010!$B$1:$Q$214,4,FALSE)</f>
        <v>6860065.15</v>
      </c>
      <c r="N79">
        <f>IF(ISNA(VLOOKUP($K79,mittaukset_2002!$A$4:$P$270,5,FALSE)),"",VLOOKUP($K79,mittaukset_2002!$A$4:$P$270,5,FALSE))</f>
      </c>
      <c r="O79">
        <f>IF(ISNA(VLOOKUP($K79,mittaukset_2002!$A$4:$P$270,6,FALSE)),"",VLOOKUP($K79,mittaukset_2002!$A$4:$P$270,6,FALSE))</f>
      </c>
      <c r="P79">
        <f t="shared" si="2"/>
      </c>
      <c r="Q79">
        <f t="shared" si="3"/>
      </c>
    </row>
    <row r="80" spans="1:17" ht="12.75">
      <c r="A80" t="s">
        <v>21</v>
      </c>
      <c r="B80">
        <v>79</v>
      </c>
      <c r="C80">
        <v>3</v>
      </c>
      <c r="D80">
        <v>26.31</v>
      </c>
      <c r="E80">
        <v>0</v>
      </c>
      <c r="J80" t="s">
        <v>25</v>
      </c>
      <c r="L80">
        <f>VLOOKUP($B80,fotopuut_2010!$B$1:$Q$214,3,FALSE)</f>
        <v>2515342.87</v>
      </c>
      <c r="M80">
        <f>VLOOKUP($B80,fotopuut_2010!$B$1:$Q$214,4,FALSE)</f>
        <v>6860066.89</v>
      </c>
      <c r="N80">
        <f>IF(ISNA(VLOOKUP($K80,mittaukset_2002!$A$4:$P$270,5,FALSE)),"",VLOOKUP($K80,mittaukset_2002!$A$4:$P$270,5,FALSE))</f>
      </c>
      <c r="O80">
        <f>IF(ISNA(VLOOKUP($K80,mittaukset_2002!$A$4:$P$270,6,FALSE)),"",VLOOKUP($K80,mittaukset_2002!$A$4:$P$270,6,FALSE))</f>
      </c>
      <c r="P80">
        <f t="shared" si="2"/>
      </c>
      <c r="Q80">
        <f t="shared" si="3"/>
      </c>
    </row>
    <row r="81" spans="1:17" ht="12.75">
      <c r="A81" t="s">
        <v>21</v>
      </c>
      <c r="B81">
        <v>80</v>
      </c>
      <c r="C81">
        <v>3</v>
      </c>
      <c r="D81">
        <v>27.07</v>
      </c>
      <c r="E81">
        <v>0</v>
      </c>
      <c r="J81" t="s">
        <v>25</v>
      </c>
      <c r="L81">
        <f>VLOOKUP($B81,fotopuut_2010!$B$1:$Q$214,3,FALSE)</f>
        <v>2515348.53</v>
      </c>
      <c r="M81">
        <f>VLOOKUP($B81,fotopuut_2010!$B$1:$Q$214,4,FALSE)</f>
        <v>6860070.97</v>
      </c>
      <c r="N81">
        <f>IF(ISNA(VLOOKUP($K81,mittaukset_2002!$A$4:$P$270,5,FALSE)),"",VLOOKUP($K81,mittaukset_2002!$A$4:$P$270,5,FALSE))</f>
      </c>
      <c r="O81">
        <f>IF(ISNA(VLOOKUP($K81,mittaukset_2002!$A$4:$P$270,6,FALSE)),"",VLOOKUP($K81,mittaukset_2002!$A$4:$P$270,6,FALSE))</f>
      </c>
      <c r="P81">
        <f t="shared" si="2"/>
      </c>
      <c r="Q81">
        <f t="shared" si="3"/>
      </c>
    </row>
    <row r="82" spans="1:17" ht="12.75">
      <c r="A82" t="s">
        <v>21</v>
      </c>
      <c r="B82">
        <v>81</v>
      </c>
      <c r="C82">
        <v>3</v>
      </c>
      <c r="D82">
        <v>23.53</v>
      </c>
      <c r="E82">
        <v>0</v>
      </c>
      <c r="J82" t="s">
        <v>25</v>
      </c>
      <c r="L82">
        <f>VLOOKUP($B82,fotopuut_2010!$B$1:$Q$214,3,FALSE)</f>
        <v>2515351.81</v>
      </c>
      <c r="M82">
        <f>VLOOKUP($B82,fotopuut_2010!$B$1:$Q$214,4,FALSE)</f>
        <v>6860078.23</v>
      </c>
      <c r="N82">
        <f>IF(ISNA(VLOOKUP($K82,mittaukset_2002!$A$4:$P$270,5,FALSE)),"",VLOOKUP($K82,mittaukset_2002!$A$4:$P$270,5,FALSE))</f>
      </c>
      <c r="O82">
        <f>IF(ISNA(VLOOKUP($K82,mittaukset_2002!$A$4:$P$270,6,FALSE)),"",VLOOKUP($K82,mittaukset_2002!$A$4:$P$270,6,FALSE))</f>
      </c>
      <c r="P82">
        <f t="shared" si="2"/>
      </c>
      <c r="Q82">
        <f t="shared" si="3"/>
      </c>
    </row>
    <row r="83" spans="1:17" ht="12.75">
      <c r="A83" t="s">
        <v>21</v>
      </c>
      <c r="B83">
        <v>82</v>
      </c>
      <c r="C83">
        <v>1</v>
      </c>
      <c r="D83">
        <v>28.02</v>
      </c>
      <c r="E83">
        <v>0</v>
      </c>
      <c r="J83" t="s">
        <v>25</v>
      </c>
      <c r="L83">
        <f>VLOOKUP($B83,fotopuut_2010!$B$1:$Q$214,3,FALSE)</f>
        <v>2515347.32</v>
      </c>
      <c r="M83">
        <f>VLOOKUP($B83,fotopuut_2010!$B$1:$Q$214,4,FALSE)</f>
        <v>6860080.07</v>
      </c>
      <c r="N83">
        <f>IF(ISNA(VLOOKUP($K83,mittaukset_2002!$A$4:$P$270,5,FALSE)),"",VLOOKUP($K83,mittaukset_2002!$A$4:$P$270,5,FALSE))</f>
      </c>
      <c r="O83">
        <f>IF(ISNA(VLOOKUP($K83,mittaukset_2002!$A$4:$P$270,6,FALSE)),"",VLOOKUP($K83,mittaukset_2002!$A$4:$P$270,6,FALSE))</f>
      </c>
      <c r="P83">
        <f t="shared" si="2"/>
      </c>
      <c r="Q83">
        <f t="shared" si="3"/>
      </c>
    </row>
    <row r="84" spans="1:17" ht="12.75">
      <c r="A84" t="s">
        <v>21</v>
      </c>
      <c r="B84">
        <v>83</v>
      </c>
      <c r="C84">
        <v>3</v>
      </c>
      <c r="D84">
        <v>24.78</v>
      </c>
      <c r="E84">
        <v>1</v>
      </c>
      <c r="F84">
        <v>1</v>
      </c>
      <c r="G84">
        <v>5</v>
      </c>
      <c r="H84">
        <v>11</v>
      </c>
      <c r="I84">
        <v>630</v>
      </c>
      <c r="K84">
        <v>132</v>
      </c>
      <c r="L84">
        <f>VLOOKUP($B84,fotopuut_2010!$B$1:$Q$214,3,FALSE)</f>
        <v>2515316.7</v>
      </c>
      <c r="M84">
        <f>VLOOKUP($B84,fotopuut_2010!$B$1:$Q$214,4,FALSE)</f>
        <v>6859965.95</v>
      </c>
      <c r="N84">
        <f>IF(ISNA(VLOOKUP($K84,mittaukset_2002!$A$4:$P$270,5,FALSE)),"",VLOOKUP($K84,mittaukset_2002!$A$4:$P$270,5,FALSE))</f>
        <v>2515316.143177948</v>
      </c>
      <c r="O84">
        <f>IF(ISNA(VLOOKUP($K84,mittaukset_2002!$A$4:$P$270,6,FALSE)),"",VLOOKUP($K84,mittaukset_2002!$A$4:$P$270,6,FALSE))</f>
        <v>6859965.871704102</v>
      </c>
      <c r="P84">
        <f t="shared" si="2"/>
        <v>-0.5568220522254705</v>
      </c>
      <c r="Q84">
        <f t="shared" si="3"/>
        <v>-0.07829589862376451</v>
      </c>
    </row>
    <row r="85" spans="1:17" ht="12.75">
      <c r="A85" t="s">
        <v>21</v>
      </c>
      <c r="B85">
        <v>84</v>
      </c>
      <c r="C85">
        <v>2</v>
      </c>
      <c r="D85">
        <v>23.31</v>
      </c>
      <c r="E85">
        <v>1</v>
      </c>
      <c r="F85">
        <v>1</v>
      </c>
      <c r="G85">
        <v>21</v>
      </c>
      <c r="H85">
        <v>11</v>
      </c>
      <c r="I85">
        <v>269</v>
      </c>
      <c r="J85" t="s">
        <v>31</v>
      </c>
      <c r="K85">
        <v>131</v>
      </c>
      <c r="L85">
        <f>VLOOKUP($B85,fotopuut_2010!$B$1:$Q$214,3,FALSE)</f>
        <v>2515321.7</v>
      </c>
      <c r="M85">
        <f>VLOOKUP($B85,fotopuut_2010!$B$1:$Q$214,4,FALSE)</f>
        <v>6859967.97</v>
      </c>
      <c r="N85">
        <f>IF(ISNA(VLOOKUP($K85,mittaukset_2002!$A$4:$P$270,5,FALSE)),"",VLOOKUP($K85,mittaukset_2002!$A$4:$P$270,5,FALSE))</f>
        <v>2515320.962853958</v>
      </c>
      <c r="O85">
        <f>IF(ISNA(VLOOKUP($K85,mittaukset_2002!$A$4:$P$270,6,FALSE)),"",VLOOKUP($K85,mittaukset_2002!$A$4:$P$270,6,FALSE))</f>
        <v>6859968.6809215015</v>
      </c>
      <c r="P85">
        <f t="shared" si="2"/>
        <v>-0.7371460422873497</v>
      </c>
      <c r="Q85">
        <f t="shared" si="3"/>
        <v>0.7109215017408133</v>
      </c>
    </row>
    <row r="86" spans="1:17" ht="12.75">
      <c r="A86" t="s">
        <v>21</v>
      </c>
      <c r="B86">
        <v>85</v>
      </c>
      <c r="C86">
        <v>2</v>
      </c>
      <c r="D86">
        <v>23.65</v>
      </c>
      <c r="E86">
        <v>1</v>
      </c>
      <c r="F86">
        <v>1</v>
      </c>
      <c r="G86">
        <v>21</v>
      </c>
      <c r="H86">
        <v>13</v>
      </c>
      <c r="I86">
        <v>256</v>
      </c>
      <c r="J86" t="s">
        <v>34</v>
      </c>
      <c r="K86">
        <v>123</v>
      </c>
      <c r="L86">
        <f>VLOOKUP($B86,fotopuut_2010!$B$1:$Q$214,3,FALSE)</f>
        <v>2515319.67</v>
      </c>
      <c r="M86">
        <f>VLOOKUP($B86,fotopuut_2010!$B$1:$Q$214,4,FALSE)</f>
        <v>6859971.02</v>
      </c>
      <c r="N86">
        <f>IF(ISNA(VLOOKUP($K86,mittaukset_2002!$A$4:$P$270,5,FALSE)),"",VLOOKUP($K86,mittaukset_2002!$A$4:$P$270,5,FALSE))</f>
        <v>2515319.0933377426</v>
      </c>
      <c r="O86">
        <f>IF(ISNA(VLOOKUP($K86,mittaukset_2002!$A$4:$P$270,6,FALSE)),"",VLOOKUP($K86,mittaukset_2002!$A$4:$P$270,6,FALSE))</f>
        <v>6859971.182603307</v>
      </c>
      <c r="P86">
        <f t="shared" si="2"/>
        <v>-0.5766622573137283</v>
      </c>
      <c r="Q86">
        <f t="shared" si="3"/>
        <v>0.16260330751538277</v>
      </c>
    </row>
    <row r="87" spans="1:17" ht="12.75">
      <c r="A87" t="s">
        <v>21</v>
      </c>
      <c r="B87">
        <v>86</v>
      </c>
      <c r="C87">
        <v>2</v>
      </c>
      <c r="D87">
        <v>22.77</v>
      </c>
      <c r="E87">
        <v>1</v>
      </c>
      <c r="F87">
        <v>1</v>
      </c>
      <c r="G87">
        <v>21</v>
      </c>
      <c r="H87">
        <v>12</v>
      </c>
      <c r="I87">
        <v>249</v>
      </c>
      <c r="J87" t="s">
        <v>35</v>
      </c>
      <c r="K87">
        <v>124</v>
      </c>
      <c r="L87">
        <f>VLOOKUP($B87,fotopuut_2010!$B$1:$Q$214,3,FALSE)</f>
        <v>2515323.21</v>
      </c>
      <c r="M87">
        <f>VLOOKUP($B87,fotopuut_2010!$B$1:$Q$214,4,FALSE)</f>
        <v>6859970.76</v>
      </c>
      <c r="N87">
        <f>IF(ISNA(VLOOKUP($K87,mittaukset_2002!$A$4:$P$270,5,FALSE)),"",VLOOKUP($K87,mittaukset_2002!$A$4:$P$270,5,FALSE))</f>
        <v>2515322.517739438</v>
      </c>
      <c r="O87">
        <f>IF(ISNA(VLOOKUP($K87,mittaukset_2002!$A$4:$P$270,6,FALSE)),"",VLOOKUP($K87,mittaukset_2002!$A$4:$P$270,6,FALSE))</f>
        <v>6859970.959072985</v>
      </c>
      <c r="P87">
        <f t="shared" si="2"/>
        <v>-0.6922605619765818</v>
      </c>
      <c r="Q87">
        <f t="shared" si="3"/>
        <v>0.19907298497855663</v>
      </c>
    </row>
    <row r="88" spans="1:17" ht="12.75">
      <c r="A88" t="s">
        <v>21</v>
      </c>
      <c r="B88">
        <v>87</v>
      </c>
      <c r="C88">
        <v>2</v>
      </c>
      <c r="D88">
        <v>24.4</v>
      </c>
      <c r="E88">
        <v>1</v>
      </c>
      <c r="F88">
        <v>1</v>
      </c>
      <c r="G88">
        <v>21</v>
      </c>
      <c r="H88">
        <v>11</v>
      </c>
      <c r="I88">
        <v>294</v>
      </c>
      <c r="J88" t="s">
        <v>31</v>
      </c>
      <c r="K88">
        <v>122</v>
      </c>
      <c r="L88">
        <f>VLOOKUP($B88,fotopuut_2010!$B$1:$Q$214,3,FALSE)</f>
        <v>2515316.69</v>
      </c>
      <c r="M88">
        <f>VLOOKUP($B88,fotopuut_2010!$B$1:$Q$214,4,FALSE)</f>
        <v>6859973.58</v>
      </c>
      <c r="N88">
        <f>IF(ISNA(VLOOKUP($K88,mittaukset_2002!$A$4:$P$270,5,FALSE)),"",VLOOKUP($K88,mittaukset_2002!$A$4:$P$270,5,FALSE))</f>
        <v>2515316.2317047557</v>
      </c>
      <c r="O88">
        <f>IF(ISNA(VLOOKUP($K88,mittaukset_2002!$A$4:$P$270,6,FALSE)),"",VLOOKUP($K88,mittaukset_2002!$A$4:$P$270,6,FALSE))</f>
        <v>6859973.807810227</v>
      </c>
      <c r="P88">
        <f t="shared" si="2"/>
        <v>-0.45829524425789714</v>
      </c>
      <c r="Q88">
        <f t="shared" si="3"/>
        <v>0.22781022731214762</v>
      </c>
    </row>
    <row r="89" spans="1:17" ht="12.75">
      <c r="A89" t="s">
        <v>21</v>
      </c>
      <c r="B89">
        <v>88</v>
      </c>
      <c r="C89">
        <v>2</v>
      </c>
      <c r="D89">
        <v>27.11</v>
      </c>
      <c r="E89">
        <v>1</v>
      </c>
      <c r="F89">
        <v>1</v>
      </c>
      <c r="G89">
        <v>2</v>
      </c>
      <c r="H89">
        <v>11</v>
      </c>
      <c r="I89">
        <v>360</v>
      </c>
      <c r="K89">
        <v>125</v>
      </c>
      <c r="L89">
        <f>VLOOKUP($B89,fotopuut_2010!$B$1:$Q$214,3,FALSE)</f>
        <v>2515325.83</v>
      </c>
      <c r="M89">
        <f>VLOOKUP($B89,fotopuut_2010!$B$1:$Q$214,4,FALSE)</f>
        <v>6859974.15</v>
      </c>
      <c r="N89">
        <f>IF(ISNA(VLOOKUP($K89,mittaukset_2002!$A$4:$P$270,5,FALSE)),"",VLOOKUP($K89,mittaukset_2002!$A$4:$P$270,5,FALSE))</f>
        <v>2515325.3233993687</v>
      </c>
      <c r="O89">
        <f>IF(ISNA(VLOOKUP($K89,mittaukset_2002!$A$4:$P$270,6,FALSE)),"",VLOOKUP($K89,mittaukset_2002!$A$4:$P$270,6,FALSE))</f>
        <v>6859973.873107947</v>
      </c>
      <c r="P89">
        <f t="shared" si="2"/>
        <v>-0.5066006314009428</v>
      </c>
      <c r="Q89">
        <f t="shared" si="3"/>
        <v>-0.27689205296337605</v>
      </c>
    </row>
    <row r="90" spans="1:17" ht="12.75">
      <c r="A90" t="s">
        <v>21</v>
      </c>
      <c r="B90">
        <v>89</v>
      </c>
      <c r="C90">
        <v>2</v>
      </c>
      <c r="D90">
        <v>27.26</v>
      </c>
      <c r="E90">
        <v>1</v>
      </c>
      <c r="F90">
        <v>1</v>
      </c>
      <c r="G90">
        <v>2</v>
      </c>
      <c r="H90">
        <v>11</v>
      </c>
      <c r="I90">
        <v>363</v>
      </c>
      <c r="K90">
        <v>115</v>
      </c>
      <c r="L90">
        <f>VLOOKUP($B90,fotopuut_2010!$B$1:$Q$214,3,FALSE)</f>
        <v>2515320.97</v>
      </c>
      <c r="M90">
        <f>VLOOKUP($B90,fotopuut_2010!$B$1:$Q$214,4,FALSE)</f>
        <v>6859978</v>
      </c>
      <c r="N90">
        <f>IF(ISNA(VLOOKUP($K90,mittaukset_2002!$A$4:$P$270,5,FALSE)),"",VLOOKUP($K90,mittaukset_2002!$A$4:$P$270,5,FALSE))</f>
        <v>2515320.149734677</v>
      </c>
      <c r="O90">
        <f>IF(ISNA(VLOOKUP($K90,mittaukset_2002!$A$4:$P$270,6,FALSE)),"",VLOOKUP($K90,mittaukset_2002!$A$4:$P$270,6,FALSE))</f>
        <v>6859978.198214817</v>
      </c>
      <c r="P90">
        <f t="shared" si="2"/>
        <v>-0.8202653233893216</v>
      </c>
      <c r="Q90">
        <f t="shared" si="3"/>
        <v>0.19821481686085463</v>
      </c>
    </row>
    <row r="91" spans="1:17" ht="12.75">
      <c r="A91" t="s">
        <v>21</v>
      </c>
      <c r="B91">
        <v>90</v>
      </c>
      <c r="C91">
        <v>2</v>
      </c>
      <c r="D91">
        <v>25.68</v>
      </c>
      <c r="E91">
        <v>1</v>
      </c>
      <c r="F91">
        <v>1</v>
      </c>
      <c r="G91">
        <v>2</v>
      </c>
      <c r="H91">
        <v>11</v>
      </c>
      <c r="I91">
        <v>295</v>
      </c>
      <c r="K91">
        <v>114</v>
      </c>
      <c r="L91">
        <f>VLOOKUP($B91,fotopuut_2010!$B$1:$Q$214,3,FALSE)</f>
        <v>2515324.98</v>
      </c>
      <c r="M91">
        <f>VLOOKUP($B91,fotopuut_2010!$B$1:$Q$214,4,FALSE)</f>
        <v>6859977.57</v>
      </c>
      <c r="N91">
        <f>IF(ISNA(VLOOKUP($K91,mittaukset_2002!$A$4:$P$270,5,FALSE)),"",VLOOKUP($K91,mittaukset_2002!$A$4:$P$270,5,FALSE))</f>
        <v>2515324.2440748275</v>
      </c>
      <c r="O91">
        <f>IF(ISNA(VLOOKUP($K91,mittaukset_2002!$A$4:$P$270,6,FALSE)),"",VLOOKUP($K91,mittaukset_2002!$A$4:$P$270,6,FALSE))</f>
        <v>6859977.230736851</v>
      </c>
      <c r="P91">
        <f t="shared" si="2"/>
        <v>-0.7359251724556088</v>
      </c>
      <c r="Q91">
        <f t="shared" si="3"/>
        <v>-0.3392631495371461</v>
      </c>
    </row>
    <row r="92" spans="1:17" ht="12.75">
      <c r="A92" t="s">
        <v>21</v>
      </c>
      <c r="B92">
        <v>91</v>
      </c>
      <c r="C92">
        <v>2</v>
      </c>
      <c r="D92">
        <v>27.1</v>
      </c>
      <c r="E92">
        <v>1</v>
      </c>
      <c r="F92">
        <v>1</v>
      </c>
      <c r="G92">
        <v>2</v>
      </c>
      <c r="H92">
        <v>11</v>
      </c>
      <c r="I92">
        <v>312</v>
      </c>
      <c r="K92">
        <v>110</v>
      </c>
      <c r="L92">
        <f>VLOOKUP($B92,fotopuut_2010!$B$1:$Q$214,3,FALSE)</f>
        <v>2515321.29</v>
      </c>
      <c r="M92">
        <f>VLOOKUP($B92,fotopuut_2010!$B$1:$Q$214,4,FALSE)</f>
        <v>6859981.48</v>
      </c>
      <c r="N92">
        <f>IF(ISNA(VLOOKUP($K92,mittaukset_2002!$A$4:$P$270,5,FALSE)),"",VLOOKUP($K92,mittaukset_2002!$A$4:$P$270,5,FALSE))</f>
        <v>2515320.2781505426</v>
      </c>
      <c r="O92">
        <f>IF(ISNA(VLOOKUP($K92,mittaukset_2002!$A$4:$P$270,6,FALSE)),"",VLOOKUP($K92,mittaukset_2002!$A$4:$P$270,6,FALSE))</f>
        <v>6859981.582290221</v>
      </c>
      <c r="P92">
        <f t="shared" si="2"/>
        <v>-1.011849457398057</v>
      </c>
      <c r="Q92">
        <f t="shared" si="3"/>
        <v>0.10229022055864334</v>
      </c>
    </row>
    <row r="93" spans="1:17" ht="12.75">
      <c r="A93" t="s">
        <v>21</v>
      </c>
      <c r="B93">
        <v>92</v>
      </c>
      <c r="C93">
        <v>2</v>
      </c>
      <c r="D93">
        <v>25</v>
      </c>
      <c r="E93">
        <v>1</v>
      </c>
      <c r="F93">
        <v>1</v>
      </c>
      <c r="G93">
        <v>2</v>
      </c>
      <c r="H93">
        <v>11</v>
      </c>
      <c r="I93">
        <v>288</v>
      </c>
      <c r="K93">
        <v>2</v>
      </c>
      <c r="L93">
        <f>VLOOKUP($B93,fotopuut_2010!$B$1:$Q$214,3,FALSE)</f>
        <v>2515323.93</v>
      </c>
      <c r="M93">
        <f>VLOOKUP($B93,fotopuut_2010!$B$1:$Q$214,4,FALSE)</f>
        <v>6859988.04</v>
      </c>
      <c r="N93">
        <f>IF(ISNA(VLOOKUP($K93,mittaukset_2002!$A$4:$P$270,5,FALSE)),"",VLOOKUP($K93,mittaukset_2002!$A$4:$P$270,5,FALSE))</f>
        <v>2515323.242645079</v>
      </c>
      <c r="O93">
        <f>IF(ISNA(VLOOKUP($K93,mittaukset_2002!$A$4:$P$270,6,FALSE)),"",VLOOKUP($K93,mittaukset_2002!$A$4:$P$270,6,FALSE))</f>
        <v>6859988.181974857</v>
      </c>
      <c r="P93">
        <f t="shared" si="2"/>
        <v>-0.6873549213632941</v>
      </c>
      <c r="Q93">
        <f t="shared" si="3"/>
        <v>0.14197485707700253</v>
      </c>
    </row>
    <row r="94" spans="1:17" ht="12.75">
      <c r="A94" t="s">
        <v>21</v>
      </c>
      <c r="B94">
        <v>93</v>
      </c>
      <c r="C94">
        <v>2</v>
      </c>
      <c r="D94">
        <v>24.26</v>
      </c>
      <c r="E94">
        <v>1</v>
      </c>
      <c r="F94">
        <v>1</v>
      </c>
      <c r="G94">
        <v>2</v>
      </c>
      <c r="H94">
        <v>11</v>
      </c>
      <c r="I94">
        <v>255</v>
      </c>
      <c r="K94">
        <v>38</v>
      </c>
      <c r="L94">
        <f>VLOOKUP($B94,fotopuut_2010!$B$1:$Q$214,3,FALSE)</f>
        <v>2515332.44</v>
      </c>
      <c r="M94">
        <f>VLOOKUP($B94,fotopuut_2010!$B$1:$Q$214,4,FALSE)</f>
        <v>6859988.67</v>
      </c>
      <c r="N94">
        <f>IF(ISNA(VLOOKUP($K94,mittaukset_2002!$A$4:$P$270,5,FALSE)),"",VLOOKUP($K94,mittaukset_2002!$A$4:$P$270,5,FALSE))</f>
        <v>2515332.2907211646</v>
      </c>
      <c r="O94">
        <f>IF(ISNA(VLOOKUP($K94,mittaukset_2002!$A$4:$P$270,6,FALSE)),"",VLOOKUP($K94,mittaukset_2002!$A$4:$P$270,6,FALSE))</f>
        <v>6859988.554200934</v>
      </c>
      <c r="P94">
        <f t="shared" si="2"/>
        <v>-0.1492788353934884</v>
      </c>
      <c r="Q94">
        <f t="shared" si="3"/>
        <v>-0.11579906567931175</v>
      </c>
    </row>
    <row r="95" spans="1:17" ht="12.75">
      <c r="A95" t="s">
        <v>21</v>
      </c>
      <c r="B95">
        <v>94</v>
      </c>
      <c r="C95">
        <v>2</v>
      </c>
      <c r="D95">
        <v>25.37</v>
      </c>
      <c r="E95">
        <v>1</v>
      </c>
      <c r="F95">
        <v>1</v>
      </c>
      <c r="G95">
        <v>2</v>
      </c>
      <c r="H95">
        <v>11</v>
      </c>
      <c r="I95">
        <v>305</v>
      </c>
      <c r="J95" t="s">
        <v>36</v>
      </c>
      <c r="K95">
        <v>33</v>
      </c>
      <c r="L95">
        <f>VLOOKUP($B95,fotopuut_2010!$B$1:$Q$214,3,FALSE)</f>
        <v>2515325.72</v>
      </c>
      <c r="M95">
        <f>VLOOKUP($B95,fotopuut_2010!$B$1:$Q$214,4,FALSE)</f>
        <v>6859992.92</v>
      </c>
      <c r="N95">
        <f>IF(ISNA(VLOOKUP($K95,mittaukset_2002!$A$4:$P$270,5,FALSE)),"",VLOOKUP($K95,mittaukset_2002!$A$4:$P$270,5,FALSE))</f>
        <v>2515325.3921737145</v>
      </c>
      <c r="O95">
        <f>IF(ISNA(VLOOKUP($K95,mittaukset_2002!$A$4:$P$270,6,FALSE)),"",VLOOKUP($K95,mittaukset_2002!$A$4:$P$270,6,FALSE))</f>
        <v>6859992.852644577</v>
      </c>
      <c r="P95">
        <f t="shared" si="2"/>
        <v>-0.3278262857347727</v>
      </c>
      <c r="Q95">
        <f t="shared" si="3"/>
        <v>-0.06735542323440313</v>
      </c>
    </row>
    <row r="96" spans="1:17" ht="12.75">
      <c r="A96" t="s">
        <v>21</v>
      </c>
      <c r="B96">
        <v>95</v>
      </c>
      <c r="C96">
        <v>2</v>
      </c>
      <c r="D96">
        <v>26.13</v>
      </c>
      <c r="E96">
        <v>1</v>
      </c>
      <c r="F96">
        <v>1</v>
      </c>
      <c r="G96">
        <v>2</v>
      </c>
      <c r="H96">
        <v>11</v>
      </c>
      <c r="I96">
        <v>276</v>
      </c>
      <c r="J96" t="s">
        <v>37</v>
      </c>
      <c r="K96">
        <v>5</v>
      </c>
      <c r="L96">
        <f>VLOOKUP($B96,fotopuut_2010!$B$1:$Q$214,3,FALSE)</f>
        <v>2515324.31</v>
      </c>
      <c r="M96">
        <f>VLOOKUP($B96,fotopuut_2010!$B$1:$Q$214,4,FALSE)</f>
        <v>6859995.3</v>
      </c>
      <c r="N96">
        <f>IF(ISNA(VLOOKUP($K96,mittaukset_2002!$A$4:$P$270,5,FALSE)),"",VLOOKUP($K96,mittaukset_2002!$A$4:$P$270,5,FALSE))</f>
        <v>2515323.8376527005</v>
      </c>
      <c r="O96">
        <f>IF(ISNA(VLOOKUP($K96,mittaukset_2002!$A$4:$P$270,6,FALSE)),"",VLOOKUP($K96,mittaukset_2002!$A$4:$P$270,6,FALSE))</f>
        <v>6859995.2063514935</v>
      </c>
      <c r="P96">
        <f t="shared" si="2"/>
        <v>-0.4723472995683551</v>
      </c>
      <c r="Q96">
        <f t="shared" si="3"/>
        <v>-0.09364850632846355</v>
      </c>
    </row>
    <row r="97" spans="1:17" ht="12.75">
      <c r="A97" t="s">
        <v>21</v>
      </c>
      <c r="B97">
        <v>96</v>
      </c>
      <c r="C97">
        <v>2</v>
      </c>
      <c r="D97">
        <v>27.33</v>
      </c>
      <c r="E97">
        <v>1</v>
      </c>
      <c r="F97">
        <v>1</v>
      </c>
      <c r="G97">
        <v>2</v>
      </c>
      <c r="H97">
        <v>11</v>
      </c>
      <c r="I97">
        <v>298</v>
      </c>
      <c r="K97">
        <v>40</v>
      </c>
      <c r="L97">
        <f>VLOOKUP($B97,fotopuut_2010!$B$1:$Q$214,3,FALSE)</f>
        <v>2515333.12</v>
      </c>
      <c r="M97">
        <f>VLOOKUP($B97,fotopuut_2010!$B$1:$Q$214,4,FALSE)</f>
        <v>6859994.02</v>
      </c>
      <c r="N97">
        <f>IF(ISNA(VLOOKUP($K97,mittaukset_2002!$A$4:$P$270,5,FALSE)),"",VLOOKUP($K97,mittaukset_2002!$A$4:$P$270,5,FALSE))</f>
        <v>2515332.817221956</v>
      </c>
      <c r="O97">
        <f>IF(ISNA(VLOOKUP($K97,mittaukset_2002!$A$4:$P$270,6,FALSE)),"",VLOOKUP($K97,mittaukset_2002!$A$4:$P$270,6,FALSE))</f>
        <v>6859993.8265972</v>
      </c>
      <c r="P97">
        <f t="shared" si="2"/>
        <v>-0.30277804424986243</v>
      </c>
      <c r="Q97">
        <f t="shared" si="3"/>
        <v>-0.1934027997776866</v>
      </c>
    </row>
    <row r="98" spans="1:17" ht="12.75">
      <c r="A98" t="s">
        <v>21</v>
      </c>
      <c r="B98">
        <v>97</v>
      </c>
      <c r="C98">
        <v>2</v>
      </c>
      <c r="D98">
        <v>26.5</v>
      </c>
      <c r="E98">
        <v>1</v>
      </c>
      <c r="F98">
        <v>1</v>
      </c>
      <c r="G98">
        <v>2</v>
      </c>
      <c r="H98">
        <v>11</v>
      </c>
      <c r="I98">
        <v>313</v>
      </c>
      <c r="K98">
        <v>30</v>
      </c>
      <c r="L98">
        <f>VLOOKUP($B98,fotopuut_2010!$B$1:$Q$214,3,FALSE)</f>
        <v>2515327.58</v>
      </c>
      <c r="M98">
        <f>VLOOKUP($B98,fotopuut_2010!$B$1:$Q$214,4,FALSE)</f>
        <v>6859998.16</v>
      </c>
      <c r="N98">
        <f>IF(ISNA(VLOOKUP($K98,mittaukset_2002!$A$4:$P$270,5,FALSE)),"",VLOOKUP($K98,mittaukset_2002!$A$4:$P$270,5,FALSE))</f>
        <v>2515326.9805732653</v>
      </c>
      <c r="O98">
        <f>IF(ISNA(VLOOKUP($K98,mittaukset_2002!$A$4:$P$270,6,FALSE)),"",VLOOKUP($K98,mittaukset_2002!$A$4:$P$270,6,FALSE))</f>
        <v>6859998.25550377</v>
      </c>
      <c r="P98">
        <f t="shared" si="2"/>
        <v>-0.599426734726876</v>
      </c>
      <c r="Q98">
        <f t="shared" si="3"/>
        <v>0.09550376981496811</v>
      </c>
    </row>
    <row r="99" spans="1:17" ht="12.75">
      <c r="A99" t="s">
        <v>21</v>
      </c>
      <c r="B99">
        <v>98</v>
      </c>
      <c r="C99">
        <v>2</v>
      </c>
      <c r="D99">
        <v>29.26</v>
      </c>
      <c r="E99">
        <v>1</v>
      </c>
      <c r="F99">
        <v>1</v>
      </c>
      <c r="G99">
        <v>2</v>
      </c>
      <c r="H99">
        <v>11</v>
      </c>
      <c r="I99">
        <v>325</v>
      </c>
      <c r="K99">
        <v>28</v>
      </c>
      <c r="L99">
        <f>VLOOKUP($B99,fotopuut_2010!$B$1:$Q$214,3,FALSE)</f>
        <v>2515329.1</v>
      </c>
      <c r="M99">
        <f>VLOOKUP($B99,fotopuut_2010!$B$1:$Q$214,4,FALSE)</f>
        <v>6860004.91</v>
      </c>
      <c r="N99">
        <f>IF(ISNA(VLOOKUP($K99,mittaukset_2002!$A$4:$P$270,5,FALSE)),"",VLOOKUP($K99,mittaukset_2002!$A$4:$P$270,5,FALSE))</f>
        <v>2515328.162663594</v>
      </c>
      <c r="O99">
        <f>IF(ISNA(VLOOKUP($K99,mittaukset_2002!$A$4:$P$270,6,FALSE)),"",VLOOKUP($K99,mittaukset_2002!$A$4:$P$270,6,FALSE))</f>
        <v>6860004.891221678</v>
      </c>
      <c r="P99">
        <f t="shared" si="2"/>
        <v>-0.9373364062048495</v>
      </c>
      <c r="Q99">
        <f t="shared" si="3"/>
        <v>-0.018778322264552116</v>
      </c>
    </row>
    <row r="100" spans="1:17" ht="12.75">
      <c r="A100" t="s">
        <v>21</v>
      </c>
      <c r="B100">
        <v>99</v>
      </c>
      <c r="C100">
        <v>2</v>
      </c>
      <c r="D100">
        <v>29.17</v>
      </c>
      <c r="E100">
        <v>1</v>
      </c>
      <c r="F100">
        <v>1</v>
      </c>
      <c r="G100">
        <v>2</v>
      </c>
      <c r="H100">
        <v>11</v>
      </c>
      <c r="I100">
        <v>327</v>
      </c>
      <c r="K100">
        <v>44</v>
      </c>
      <c r="L100">
        <f>VLOOKUP($B100,fotopuut_2010!$B$1:$Q$214,3,FALSE)</f>
        <v>2515334.55</v>
      </c>
      <c r="M100">
        <f>VLOOKUP($B100,fotopuut_2010!$B$1:$Q$214,4,FALSE)</f>
        <v>6860004.25</v>
      </c>
      <c r="N100">
        <f>IF(ISNA(VLOOKUP($K100,mittaukset_2002!$A$4:$P$270,5,FALSE)),"",VLOOKUP($K100,mittaukset_2002!$A$4:$P$270,5,FALSE))</f>
        <v>2515333.9808917353</v>
      </c>
      <c r="O100">
        <f>IF(ISNA(VLOOKUP($K100,mittaukset_2002!$A$4:$P$270,6,FALSE)),"",VLOOKUP($K100,mittaukset_2002!$A$4:$P$270,6,FALSE))</f>
        <v>6860004.20539334</v>
      </c>
      <c r="P100">
        <f t="shared" si="2"/>
        <v>-0.5691082645207644</v>
      </c>
      <c r="Q100">
        <f t="shared" si="3"/>
        <v>-0.044606659561395645</v>
      </c>
    </row>
    <row r="101" spans="1:17" ht="12.75">
      <c r="A101" t="s">
        <v>21</v>
      </c>
      <c r="B101">
        <v>100</v>
      </c>
      <c r="C101">
        <v>2</v>
      </c>
      <c r="D101">
        <v>28.58</v>
      </c>
      <c r="E101">
        <v>1</v>
      </c>
      <c r="F101">
        <v>1</v>
      </c>
      <c r="G101">
        <v>2</v>
      </c>
      <c r="H101">
        <v>11</v>
      </c>
      <c r="I101">
        <v>340</v>
      </c>
      <c r="K101">
        <v>45</v>
      </c>
      <c r="L101">
        <f>VLOOKUP($B101,fotopuut_2010!$B$1:$Q$214,3,FALSE)</f>
        <v>2515336.89</v>
      </c>
      <c r="M101">
        <f>VLOOKUP($B101,fotopuut_2010!$B$1:$Q$214,4,FALSE)</f>
        <v>6860003.65</v>
      </c>
      <c r="N101">
        <f>IF(ISNA(VLOOKUP($K101,mittaukset_2002!$A$4:$P$270,5,FALSE)),"",VLOOKUP($K101,mittaukset_2002!$A$4:$P$270,5,FALSE))</f>
        <v>2515335.824388287</v>
      </c>
      <c r="O101">
        <f>IF(ISNA(VLOOKUP($K101,mittaukset_2002!$A$4:$P$270,6,FALSE)),"",VLOOKUP($K101,mittaukset_2002!$A$4:$P$270,6,FALSE))</f>
        <v>6860003.920281392</v>
      </c>
      <c r="P101">
        <f t="shared" si="2"/>
        <v>-1.0656117131002247</v>
      </c>
      <c r="Q101">
        <f t="shared" si="3"/>
        <v>0.27028139121830463</v>
      </c>
    </row>
    <row r="102" spans="1:17" ht="12.75">
      <c r="A102" t="s">
        <v>21</v>
      </c>
      <c r="B102">
        <v>101</v>
      </c>
      <c r="C102">
        <v>2</v>
      </c>
      <c r="D102">
        <v>29.01</v>
      </c>
      <c r="E102">
        <v>1</v>
      </c>
      <c r="F102">
        <v>1</v>
      </c>
      <c r="G102">
        <v>2</v>
      </c>
      <c r="H102">
        <v>31</v>
      </c>
      <c r="J102" t="s">
        <v>38</v>
      </c>
      <c r="L102">
        <f>VLOOKUP($B102,fotopuut_2010!$B$1:$Q$214,3,FALSE)</f>
        <v>2515336.99</v>
      </c>
      <c r="M102">
        <f>VLOOKUP($B102,fotopuut_2010!$B$1:$Q$214,4,FALSE)</f>
        <v>6860007.37</v>
      </c>
      <c r="N102">
        <f>IF(ISNA(VLOOKUP($K102,mittaukset_2002!$A$4:$P$270,5,FALSE)),"",VLOOKUP($K102,mittaukset_2002!$A$4:$P$270,5,FALSE))</f>
      </c>
      <c r="O102">
        <f>IF(ISNA(VLOOKUP($K102,mittaukset_2002!$A$4:$P$270,6,FALSE)),"",VLOOKUP($K102,mittaukset_2002!$A$4:$P$270,6,FALSE))</f>
      </c>
      <c r="P102">
        <f t="shared" si="2"/>
      </c>
      <c r="Q102">
        <f t="shared" si="3"/>
      </c>
    </row>
    <row r="103" spans="1:17" ht="12.75">
      <c r="A103" t="s">
        <v>21</v>
      </c>
      <c r="B103">
        <v>102</v>
      </c>
      <c r="C103">
        <v>2</v>
      </c>
      <c r="D103">
        <v>27.7</v>
      </c>
      <c r="E103">
        <v>1</v>
      </c>
      <c r="F103">
        <v>1</v>
      </c>
      <c r="G103">
        <v>2</v>
      </c>
      <c r="H103">
        <v>11</v>
      </c>
      <c r="I103">
        <v>334</v>
      </c>
      <c r="K103">
        <v>59</v>
      </c>
      <c r="L103">
        <f>VLOOKUP($B103,fotopuut_2010!$B$1:$Q$214,3,FALSE)</f>
        <v>2515337.27</v>
      </c>
      <c r="M103">
        <f>VLOOKUP($B103,fotopuut_2010!$B$1:$Q$214,4,FALSE)</f>
        <v>6860010.85</v>
      </c>
      <c r="N103">
        <f>IF(ISNA(VLOOKUP($K103,mittaukset_2002!$A$4:$P$270,5,FALSE)),"",VLOOKUP($K103,mittaukset_2002!$A$4:$P$270,5,FALSE))</f>
        <v>2515337.1819875324</v>
      </c>
      <c r="O103">
        <f>IF(ISNA(VLOOKUP($K103,mittaukset_2002!$A$4:$P$270,6,FALSE)),"",VLOOKUP($K103,mittaukset_2002!$A$4:$P$270,6,FALSE))</f>
        <v>6860010.797147206</v>
      </c>
      <c r="P103">
        <f t="shared" si="2"/>
        <v>-0.0880124676041305</v>
      </c>
      <c r="Q103">
        <f t="shared" si="3"/>
        <v>-0.05285279359668493</v>
      </c>
    </row>
    <row r="104" spans="1:17" ht="12.75">
      <c r="A104" t="s">
        <v>21</v>
      </c>
      <c r="B104">
        <v>103</v>
      </c>
      <c r="C104">
        <v>2</v>
      </c>
      <c r="D104">
        <v>26.57</v>
      </c>
      <c r="E104">
        <v>1</v>
      </c>
      <c r="F104">
        <v>1</v>
      </c>
      <c r="G104">
        <v>2</v>
      </c>
      <c r="H104">
        <v>11</v>
      </c>
      <c r="I104">
        <v>303</v>
      </c>
      <c r="K104">
        <v>57</v>
      </c>
      <c r="L104">
        <f>VLOOKUP($B104,fotopuut_2010!$B$1:$Q$214,3,FALSE)</f>
        <v>2515341.38</v>
      </c>
      <c r="M104">
        <f>VLOOKUP($B104,fotopuut_2010!$B$1:$Q$214,4,FALSE)</f>
        <v>6860013.85</v>
      </c>
      <c r="N104">
        <f>IF(ISNA(VLOOKUP($K104,mittaukset_2002!$A$4:$P$270,5,FALSE)),"",VLOOKUP($K104,mittaukset_2002!$A$4:$P$270,5,FALSE))</f>
        <v>2515340.957245288</v>
      </c>
      <c r="O104">
        <f>IF(ISNA(VLOOKUP($K104,mittaukset_2002!$A$4:$P$270,6,FALSE)),"",VLOOKUP($K104,mittaukset_2002!$A$4:$P$270,6,FALSE))</f>
        <v>6860013.7739571305</v>
      </c>
      <c r="P104">
        <f t="shared" si="2"/>
        <v>-0.4227547119371593</v>
      </c>
      <c r="Q104">
        <f t="shared" si="3"/>
        <v>-0.07604286912828684</v>
      </c>
    </row>
    <row r="105" spans="1:17" ht="12.75">
      <c r="A105" t="s">
        <v>21</v>
      </c>
      <c r="B105">
        <v>104</v>
      </c>
      <c r="C105">
        <v>2</v>
      </c>
      <c r="D105">
        <v>29.03</v>
      </c>
      <c r="E105">
        <v>1</v>
      </c>
      <c r="F105">
        <v>1</v>
      </c>
      <c r="G105">
        <v>2</v>
      </c>
      <c r="H105">
        <v>11</v>
      </c>
      <c r="I105">
        <v>337</v>
      </c>
      <c r="K105">
        <v>55</v>
      </c>
      <c r="L105">
        <f>VLOOKUP($B105,fotopuut_2010!$B$1:$Q$214,3,FALSE)</f>
        <v>2515338.94</v>
      </c>
      <c r="M105">
        <f>VLOOKUP($B105,fotopuut_2010!$B$1:$Q$214,4,FALSE)</f>
        <v>6860017.73</v>
      </c>
      <c r="N105">
        <f>IF(ISNA(VLOOKUP($K105,mittaukset_2002!$A$4:$P$270,5,FALSE)),"",VLOOKUP($K105,mittaukset_2002!$A$4:$P$270,5,FALSE))</f>
        <v>2515338.3392588585</v>
      </c>
      <c r="O105">
        <f>IF(ISNA(VLOOKUP($K105,mittaukset_2002!$A$4:$P$270,6,FALSE)),"",VLOOKUP($K105,mittaukset_2002!$A$4:$P$270,6,FALSE))</f>
        <v>6860017.797876604</v>
      </c>
      <c r="P105">
        <f t="shared" si="2"/>
        <v>-0.6007411414757371</v>
      </c>
      <c r="Q105">
        <f t="shared" si="3"/>
        <v>0.06787660345435143</v>
      </c>
    </row>
    <row r="106" spans="1:17" ht="12.75">
      <c r="A106" t="s">
        <v>21</v>
      </c>
      <c r="B106">
        <v>105</v>
      </c>
      <c r="C106">
        <v>2</v>
      </c>
      <c r="D106">
        <v>27.67</v>
      </c>
      <c r="E106">
        <v>1</v>
      </c>
      <c r="F106">
        <v>1</v>
      </c>
      <c r="G106">
        <v>2</v>
      </c>
      <c r="H106">
        <v>11</v>
      </c>
      <c r="I106">
        <v>299</v>
      </c>
      <c r="K106">
        <v>54</v>
      </c>
      <c r="L106">
        <f>VLOOKUP($B106,fotopuut_2010!$B$1:$Q$214,3,FALSE)</f>
        <v>2515342.36</v>
      </c>
      <c r="M106">
        <f>VLOOKUP($B106,fotopuut_2010!$B$1:$Q$214,4,FALSE)</f>
        <v>6860017.8</v>
      </c>
      <c r="N106">
        <f>IF(ISNA(VLOOKUP($K106,mittaukset_2002!$A$4:$P$270,5,FALSE)),"",VLOOKUP($K106,mittaukset_2002!$A$4:$P$270,5,FALSE))</f>
        <v>2515341.6959639476</v>
      </c>
      <c r="O106">
        <f>IF(ISNA(VLOOKUP($K106,mittaukset_2002!$A$4:$P$270,6,FALSE)),"",VLOOKUP($K106,mittaukset_2002!$A$4:$P$270,6,FALSE))</f>
        <v>6860017.3683990175</v>
      </c>
      <c r="P106">
        <f t="shared" si="2"/>
        <v>-0.6640360523015261</v>
      </c>
      <c r="Q106">
        <f t="shared" si="3"/>
        <v>-0.4316009823232889</v>
      </c>
    </row>
    <row r="107" spans="1:17" ht="12.75">
      <c r="A107" t="s">
        <v>21</v>
      </c>
      <c r="B107">
        <v>106</v>
      </c>
      <c r="C107">
        <v>2</v>
      </c>
      <c r="D107">
        <v>23.07</v>
      </c>
      <c r="E107">
        <v>1</v>
      </c>
      <c r="F107">
        <v>1</v>
      </c>
      <c r="G107">
        <v>2</v>
      </c>
      <c r="H107">
        <v>31</v>
      </c>
      <c r="J107" t="s">
        <v>39</v>
      </c>
      <c r="L107">
        <f>VLOOKUP($B107,fotopuut_2010!$B$1:$Q$214,3,FALSE)</f>
        <v>2515336.49</v>
      </c>
      <c r="M107">
        <f>VLOOKUP($B107,fotopuut_2010!$B$1:$Q$214,4,FALSE)</f>
        <v>6860021.87</v>
      </c>
      <c r="N107">
        <f>IF(ISNA(VLOOKUP($K107,mittaukset_2002!$A$4:$P$270,5,FALSE)),"",VLOOKUP($K107,mittaukset_2002!$A$4:$P$270,5,FALSE))</f>
      </c>
      <c r="O107">
        <f>IF(ISNA(VLOOKUP($K107,mittaukset_2002!$A$4:$P$270,6,FALSE)),"",VLOOKUP($K107,mittaukset_2002!$A$4:$P$270,6,FALSE))</f>
      </c>
      <c r="P107">
        <f t="shared" si="2"/>
      </c>
      <c r="Q107">
        <f t="shared" si="3"/>
      </c>
    </row>
    <row r="108" spans="1:17" ht="12.75">
      <c r="A108" t="s">
        <v>21</v>
      </c>
      <c r="B108">
        <v>107</v>
      </c>
      <c r="C108">
        <v>2</v>
      </c>
      <c r="D108">
        <v>27.35</v>
      </c>
      <c r="E108">
        <v>1</v>
      </c>
      <c r="F108">
        <v>1</v>
      </c>
      <c r="G108">
        <v>2</v>
      </c>
      <c r="H108">
        <v>11</v>
      </c>
      <c r="I108">
        <v>320</v>
      </c>
      <c r="K108">
        <v>311</v>
      </c>
      <c r="L108">
        <f>VLOOKUP($B108,fotopuut_2010!$B$1:$Q$214,3,FALSE)</f>
        <v>2515339.14</v>
      </c>
      <c r="M108">
        <f>VLOOKUP($B108,fotopuut_2010!$B$1:$Q$214,4,FALSE)</f>
        <v>6860024.89</v>
      </c>
      <c r="N108">
        <f>IF(ISNA(VLOOKUP($K108,mittaukset_2002!$A$4:$P$270,5,FALSE)),"",VLOOKUP($K108,mittaukset_2002!$A$4:$P$270,5,FALSE))</f>
        <v>2515338.8972942745</v>
      </c>
      <c r="O108">
        <f>IF(ISNA(VLOOKUP($K108,mittaukset_2002!$A$4:$P$270,6,FALSE)),"",VLOOKUP($K108,mittaukset_2002!$A$4:$P$270,6,FALSE))</f>
        <v>6860024.760288348</v>
      </c>
      <c r="P108">
        <f t="shared" si="2"/>
        <v>-0.24270572559908032</v>
      </c>
      <c r="Q108">
        <f t="shared" si="3"/>
        <v>-0.12971165124326944</v>
      </c>
    </row>
    <row r="109" spans="1:17" ht="12.75">
      <c r="A109" t="s">
        <v>21</v>
      </c>
      <c r="B109">
        <v>108</v>
      </c>
      <c r="C109">
        <v>2</v>
      </c>
      <c r="D109">
        <v>25.64</v>
      </c>
      <c r="E109">
        <v>1</v>
      </c>
      <c r="F109">
        <v>1</v>
      </c>
      <c r="G109">
        <v>2</v>
      </c>
      <c r="H109">
        <v>11</v>
      </c>
      <c r="I109">
        <v>286</v>
      </c>
      <c r="K109">
        <v>312</v>
      </c>
      <c r="L109">
        <f>VLOOKUP($B109,fotopuut_2010!$B$1:$Q$214,3,FALSE)</f>
        <v>2515342.97</v>
      </c>
      <c r="M109">
        <f>VLOOKUP($B109,fotopuut_2010!$B$1:$Q$214,4,FALSE)</f>
        <v>6860024.13</v>
      </c>
      <c r="N109">
        <f>IF(ISNA(VLOOKUP($K109,mittaukset_2002!$A$4:$P$270,5,FALSE)),"",VLOOKUP($K109,mittaukset_2002!$A$4:$P$270,5,FALSE))</f>
        <v>2515342.7461649785</v>
      </c>
      <c r="O109">
        <f>IF(ISNA(VLOOKUP($K109,mittaukset_2002!$A$4:$P$270,6,FALSE)),"",VLOOKUP($K109,mittaukset_2002!$A$4:$P$270,6,FALSE))</f>
        <v>6860024.333626722</v>
      </c>
      <c r="P109">
        <f t="shared" si="2"/>
        <v>-0.2238350217230618</v>
      </c>
      <c r="Q109">
        <f t="shared" si="3"/>
        <v>0.20362672209739685</v>
      </c>
    </row>
    <row r="110" spans="1:17" ht="12.75">
      <c r="A110" t="s">
        <v>21</v>
      </c>
      <c r="B110">
        <v>109</v>
      </c>
      <c r="C110">
        <v>2</v>
      </c>
      <c r="D110">
        <v>25.61</v>
      </c>
      <c r="E110">
        <v>1</v>
      </c>
      <c r="F110">
        <v>1</v>
      </c>
      <c r="G110">
        <v>2</v>
      </c>
      <c r="H110">
        <v>11</v>
      </c>
      <c r="I110">
        <v>312</v>
      </c>
      <c r="K110">
        <v>313</v>
      </c>
      <c r="L110">
        <f>VLOOKUP($B110,fotopuut_2010!$B$1:$Q$214,3,FALSE)</f>
        <v>2515343.99</v>
      </c>
      <c r="M110">
        <f>VLOOKUP($B110,fotopuut_2010!$B$1:$Q$214,4,FALSE)</f>
        <v>6860027.78</v>
      </c>
      <c r="N110">
        <f>IF(ISNA(VLOOKUP($K110,mittaukset_2002!$A$4:$P$270,5,FALSE)),"",VLOOKUP($K110,mittaukset_2002!$A$4:$P$270,5,FALSE))</f>
        <v>2515343.4840698303</v>
      </c>
      <c r="O110">
        <f>IF(ISNA(VLOOKUP($K110,mittaukset_2002!$A$4:$P$270,6,FALSE)),"",VLOOKUP($K110,mittaukset_2002!$A$4:$P$270,6,FALSE))</f>
        <v>6860027.7517401455</v>
      </c>
      <c r="P110">
        <f t="shared" si="2"/>
        <v>-0.5059301699511707</v>
      </c>
      <c r="Q110">
        <f t="shared" si="3"/>
        <v>-0.02825985476374626</v>
      </c>
    </row>
    <row r="111" spans="1:17" ht="12.75">
      <c r="A111" t="s">
        <v>21</v>
      </c>
      <c r="B111">
        <v>110</v>
      </c>
      <c r="C111">
        <v>2</v>
      </c>
      <c r="D111">
        <v>24.84</v>
      </c>
      <c r="E111">
        <v>1</v>
      </c>
      <c r="F111">
        <v>1</v>
      </c>
      <c r="G111">
        <v>2</v>
      </c>
      <c r="H111">
        <v>11</v>
      </c>
      <c r="I111">
        <v>254</v>
      </c>
      <c r="K111">
        <v>322</v>
      </c>
      <c r="L111">
        <f>VLOOKUP($B111,fotopuut_2010!$B$1:$Q$214,3,FALSE)</f>
        <v>2515343.49</v>
      </c>
      <c r="M111">
        <f>VLOOKUP($B111,fotopuut_2010!$B$1:$Q$214,4,FALSE)</f>
        <v>6860035.38</v>
      </c>
      <c r="N111">
        <f>IF(ISNA(VLOOKUP($K111,mittaukset_2002!$A$4:$P$270,5,FALSE)),"",VLOOKUP($K111,mittaukset_2002!$A$4:$P$270,5,FALSE))</f>
        <v>2515342.8752444023</v>
      </c>
      <c r="O111">
        <f>IF(ISNA(VLOOKUP($K111,mittaukset_2002!$A$4:$P$270,6,FALSE)),"",VLOOKUP($K111,mittaukset_2002!$A$4:$P$270,6,FALSE))</f>
        <v>6860035.084681259</v>
      </c>
      <c r="P111">
        <f t="shared" si="2"/>
        <v>-0.614755597896874</v>
      </c>
      <c r="Q111">
        <f t="shared" si="3"/>
        <v>-0.29531874135136604</v>
      </c>
    </row>
    <row r="112" spans="1:17" ht="12.75">
      <c r="A112" t="s">
        <v>21</v>
      </c>
      <c r="B112">
        <v>111</v>
      </c>
      <c r="C112">
        <v>2</v>
      </c>
      <c r="D112">
        <v>27.15</v>
      </c>
      <c r="E112">
        <v>1</v>
      </c>
      <c r="F112">
        <v>1</v>
      </c>
      <c r="G112">
        <v>2</v>
      </c>
      <c r="H112">
        <v>11</v>
      </c>
      <c r="I112">
        <v>288</v>
      </c>
      <c r="K112">
        <v>323</v>
      </c>
      <c r="L112">
        <f>VLOOKUP($B112,fotopuut_2010!$B$1:$Q$214,3,FALSE)</f>
        <v>2515341.14</v>
      </c>
      <c r="M112">
        <f>VLOOKUP($B112,fotopuut_2010!$B$1:$Q$214,4,FALSE)</f>
        <v>6860036.95</v>
      </c>
      <c r="N112">
        <f>IF(ISNA(VLOOKUP($K112,mittaukset_2002!$A$4:$P$270,5,FALSE)),"",VLOOKUP($K112,mittaukset_2002!$A$4:$P$270,5,FALSE))</f>
        <v>2515341.1121170972</v>
      </c>
      <c r="O112">
        <f>IF(ISNA(VLOOKUP($K112,mittaukset_2002!$A$4:$P$270,6,FALSE)),"",VLOOKUP($K112,mittaukset_2002!$A$4:$P$270,6,FALSE))</f>
        <v>6860036.87713172</v>
      </c>
      <c r="P112">
        <f t="shared" si="2"/>
        <v>-0.02788290288299322</v>
      </c>
      <c r="Q112">
        <f t="shared" si="3"/>
        <v>-0.07286828011274338</v>
      </c>
    </row>
    <row r="113" spans="1:17" ht="12.75">
      <c r="A113" t="s">
        <v>21</v>
      </c>
      <c r="B113">
        <v>112</v>
      </c>
      <c r="C113">
        <v>2</v>
      </c>
      <c r="D113">
        <v>27.15</v>
      </c>
      <c r="E113">
        <v>1</v>
      </c>
      <c r="F113">
        <v>1</v>
      </c>
      <c r="G113">
        <v>2</v>
      </c>
      <c r="H113">
        <v>11</v>
      </c>
      <c r="I113">
        <v>345</v>
      </c>
      <c r="K113">
        <v>324</v>
      </c>
      <c r="L113">
        <f>VLOOKUP($B113,fotopuut_2010!$B$1:$Q$214,3,FALSE)</f>
        <v>2515343.63</v>
      </c>
      <c r="M113">
        <f>VLOOKUP($B113,fotopuut_2010!$B$1:$Q$214,4,FALSE)</f>
        <v>6860038.75</v>
      </c>
      <c r="N113">
        <f>IF(ISNA(VLOOKUP($K113,mittaukset_2002!$A$4:$P$270,5,FALSE)),"",VLOOKUP($K113,mittaukset_2002!$A$4:$P$270,5,FALSE))</f>
        <v>2515343.184111029</v>
      </c>
      <c r="O113">
        <f>IF(ISNA(VLOOKUP($K113,mittaukset_2002!$A$4:$P$270,6,FALSE)),"",VLOOKUP($K113,mittaukset_2002!$A$4:$P$270,6,FALSE))</f>
        <v>6860038.485869903</v>
      </c>
      <c r="P113">
        <f t="shared" si="2"/>
        <v>-0.44588897097855806</v>
      </c>
      <c r="Q113">
        <f t="shared" si="3"/>
        <v>-0.2641300968825817</v>
      </c>
    </row>
    <row r="114" spans="1:17" ht="12.75">
      <c r="A114" t="s">
        <v>21</v>
      </c>
      <c r="B114">
        <v>113</v>
      </c>
      <c r="C114">
        <v>2</v>
      </c>
      <c r="D114">
        <v>24.79</v>
      </c>
      <c r="E114">
        <v>1</v>
      </c>
      <c r="F114">
        <v>1</v>
      </c>
      <c r="G114">
        <v>2</v>
      </c>
      <c r="H114">
        <v>11</v>
      </c>
      <c r="I114">
        <v>309</v>
      </c>
      <c r="K114">
        <v>237</v>
      </c>
      <c r="L114">
        <f>VLOOKUP($B114,fotopuut_2010!$B$1:$Q$214,3,FALSE)</f>
        <v>2515349.73</v>
      </c>
      <c r="M114">
        <f>VLOOKUP($B114,fotopuut_2010!$B$1:$Q$214,4,FALSE)</f>
        <v>6860040.73</v>
      </c>
      <c r="N114">
        <f>IF(ISNA(VLOOKUP($K114,mittaukset_2002!$A$4:$P$270,5,FALSE)),"",VLOOKUP($K114,mittaukset_2002!$A$4:$P$270,5,FALSE))</f>
        <v>2515349.4130575033</v>
      </c>
      <c r="O114">
        <f>IF(ISNA(VLOOKUP($K114,mittaukset_2002!$A$4:$P$270,6,FALSE)),"",VLOOKUP($K114,mittaukset_2002!$A$4:$P$270,6,FALSE))</f>
        <v>6860040.9751502145</v>
      </c>
      <c r="P114">
        <f t="shared" si="2"/>
        <v>-0.31694249669089913</v>
      </c>
      <c r="Q114">
        <f t="shared" si="3"/>
        <v>0.24515021406114101</v>
      </c>
    </row>
    <row r="115" spans="1:17" ht="12.75">
      <c r="A115" t="s">
        <v>21</v>
      </c>
      <c r="B115">
        <v>114</v>
      </c>
      <c r="C115">
        <v>2</v>
      </c>
      <c r="D115">
        <v>26.24</v>
      </c>
      <c r="E115">
        <v>1</v>
      </c>
      <c r="F115">
        <v>1</v>
      </c>
      <c r="G115">
        <v>2</v>
      </c>
      <c r="H115">
        <v>11</v>
      </c>
      <c r="I115">
        <v>294</v>
      </c>
      <c r="K115">
        <v>258</v>
      </c>
      <c r="L115">
        <f>VLOOKUP($B115,fotopuut_2010!$B$1:$Q$214,3,FALSE)</f>
        <v>2515344.22</v>
      </c>
      <c r="M115">
        <f>VLOOKUP($B115,fotopuut_2010!$B$1:$Q$214,4,FALSE)</f>
        <v>6860045.04</v>
      </c>
      <c r="N115">
        <f>IF(ISNA(VLOOKUP($K115,mittaukset_2002!$A$4:$P$270,5,FALSE)),"",VLOOKUP($K115,mittaukset_2002!$A$4:$P$270,5,FALSE))</f>
        <v>2515344.1003820747</v>
      </c>
      <c r="O115">
        <f>IF(ISNA(VLOOKUP($K115,mittaukset_2002!$A$4:$P$270,6,FALSE)),"",VLOOKUP($K115,mittaukset_2002!$A$4:$P$270,6,FALSE))</f>
        <v>6860045.342768817</v>
      </c>
      <c r="P115">
        <f t="shared" si="2"/>
        <v>-0.119617925491184</v>
      </c>
      <c r="Q115">
        <f t="shared" si="3"/>
        <v>0.30276881717145443</v>
      </c>
    </row>
    <row r="116" spans="1:17" ht="12.75">
      <c r="A116" t="s">
        <v>21</v>
      </c>
      <c r="B116">
        <v>115</v>
      </c>
      <c r="C116">
        <v>2</v>
      </c>
      <c r="D116">
        <v>23.55</v>
      </c>
      <c r="E116">
        <v>1</v>
      </c>
      <c r="F116">
        <v>1</v>
      </c>
      <c r="G116">
        <v>2</v>
      </c>
      <c r="H116">
        <v>11</v>
      </c>
      <c r="I116">
        <v>277</v>
      </c>
      <c r="K116">
        <v>257</v>
      </c>
      <c r="L116">
        <f>VLOOKUP($B116,fotopuut_2010!$B$1:$Q$214,3,FALSE)</f>
        <v>2515344.35</v>
      </c>
      <c r="M116">
        <f>VLOOKUP($B116,fotopuut_2010!$B$1:$Q$214,4,FALSE)</f>
        <v>6860048.54</v>
      </c>
      <c r="N116">
        <f>IF(ISNA(VLOOKUP($K116,mittaukset_2002!$A$4:$P$270,5,FALSE)),"",VLOOKUP($K116,mittaukset_2002!$A$4:$P$270,5,FALSE))</f>
        <v>2515344.1427574977</v>
      </c>
      <c r="O116">
        <f>IF(ISNA(VLOOKUP($K116,mittaukset_2002!$A$4:$P$270,6,FALSE)),"",VLOOKUP($K116,mittaukset_2002!$A$4:$P$270,6,FALSE))</f>
        <v>6860048.578712264</v>
      </c>
      <c r="P116">
        <f t="shared" si="2"/>
        <v>-0.20724250236526132</v>
      </c>
      <c r="Q116">
        <f t="shared" si="3"/>
        <v>0.03871226403862238</v>
      </c>
    </row>
    <row r="117" spans="1:17" ht="12.75">
      <c r="A117" t="s">
        <v>21</v>
      </c>
      <c r="B117">
        <v>116</v>
      </c>
      <c r="C117">
        <v>2</v>
      </c>
      <c r="D117">
        <v>26.31</v>
      </c>
      <c r="E117">
        <v>1</v>
      </c>
      <c r="F117">
        <v>1</v>
      </c>
      <c r="G117">
        <v>2</v>
      </c>
      <c r="H117">
        <v>11</v>
      </c>
      <c r="I117">
        <v>325</v>
      </c>
      <c r="K117">
        <v>251</v>
      </c>
      <c r="L117">
        <f>VLOOKUP($B117,fotopuut_2010!$B$1:$Q$214,3,FALSE)</f>
        <v>2515351.05</v>
      </c>
      <c r="M117">
        <f>VLOOKUP($B117,fotopuut_2010!$B$1:$Q$214,4,FALSE)</f>
        <v>6860048.01</v>
      </c>
      <c r="N117">
        <f>IF(ISNA(VLOOKUP($K117,mittaukset_2002!$A$4:$P$270,5,FALSE)),"",VLOOKUP($K117,mittaukset_2002!$A$4:$P$270,5,FALSE))</f>
        <v>2515350.891365173</v>
      </c>
      <c r="O117">
        <f>IF(ISNA(VLOOKUP($K117,mittaukset_2002!$A$4:$P$270,6,FALSE)),"",VLOOKUP($K117,mittaukset_2002!$A$4:$P$270,6,FALSE))</f>
        <v>6860047.9450741755</v>
      </c>
      <c r="P117">
        <f t="shared" si="2"/>
        <v>-0.15863482700660825</v>
      </c>
      <c r="Q117">
        <f t="shared" si="3"/>
        <v>-0.06492582429200411</v>
      </c>
    </row>
    <row r="118" spans="1:17" ht="12.75">
      <c r="A118" t="s">
        <v>21</v>
      </c>
      <c r="B118">
        <v>117</v>
      </c>
      <c r="C118">
        <v>2</v>
      </c>
      <c r="D118">
        <v>26.74</v>
      </c>
      <c r="E118">
        <v>1</v>
      </c>
      <c r="F118">
        <v>1</v>
      </c>
      <c r="G118">
        <v>2</v>
      </c>
      <c r="H118">
        <v>12</v>
      </c>
      <c r="I118">
        <v>379</v>
      </c>
      <c r="J118" t="s">
        <v>40</v>
      </c>
      <c r="K118">
        <v>256</v>
      </c>
      <c r="L118">
        <f>VLOOKUP($B118,fotopuut_2010!$B$1:$Q$214,3,FALSE)</f>
        <v>2515345.56</v>
      </c>
      <c r="M118">
        <f>VLOOKUP($B118,fotopuut_2010!$B$1:$Q$214,4,FALSE)</f>
        <v>6860052.04</v>
      </c>
      <c r="N118">
        <f>IF(ISNA(VLOOKUP($K118,mittaukset_2002!$A$4:$P$270,5,FALSE)),"",VLOOKUP($K118,mittaukset_2002!$A$4:$P$270,5,FALSE))</f>
        <v>2515345.1785881645</v>
      </c>
      <c r="O118">
        <f>IF(ISNA(VLOOKUP($K118,mittaukset_2002!$A$4:$P$270,6,FALSE)),"",VLOOKUP($K118,mittaukset_2002!$A$4:$P$270,6,FALSE))</f>
        <v>6860052.318345543</v>
      </c>
      <c r="P118">
        <f t="shared" si="2"/>
        <v>-0.3814118355512619</v>
      </c>
      <c r="Q118">
        <f t="shared" si="3"/>
        <v>0.2783455429598689</v>
      </c>
    </row>
    <row r="119" spans="1:17" ht="12.75">
      <c r="A119" t="s">
        <v>21</v>
      </c>
      <c r="B119">
        <v>118</v>
      </c>
      <c r="C119">
        <v>2</v>
      </c>
      <c r="D119">
        <v>24.52</v>
      </c>
      <c r="E119">
        <v>1</v>
      </c>
      <c r="F119">
        <v>1</v>
      </c>
      <c r="G119">
        <v>2</v>
      </c>
      <c r="H119">
        <v>12</v>
      </c>
      <c r="I119">
        <v>256</v>
      </c>
      <c r="J119" t="s">
        <v>40</v>
      </c>
      <c r="K119">
        <v>254</v>
      </c>
      <c r="L119">
        <f>VLOOKUP($B119,fotopuut_2010!$B$1:$Q$214,3,FALSE)</f>
        <v>2515346.18</v>
      </c>
      <c r="M119">
        <f>VLOOKUP($B119,fotopuut_2010!$B$1:$Q$214,4,FALSE)</f>
        <v>6860055.5</v>
      </c>
      <c r="N119">
        <f>IF(ISNA(VLOOKUP($K119,mittaukset_2002!$A$4:$P$270,5,FALSE)),"",VLOOKUP($K119,mittaukset_2002!$A$4:$P$270,5,FALSE))</f>
        <v>2515345.8300442216</v>
      </c>
      <c r="O119">
        <f>IF(ISNA(VLOOKUP($K119,mittaukset_2002!$A$4:$P$270,6,FALSE)),"",VLOOKUP($K119,mittaukset_2002!$A$4:$P$270,6,FALSE))</f>
        <v>6860055.6054916615</v>
      </c>
      <c r="P119">
        <f t="shared" si="2"/>
        <v>-0.3499557785689831</v>
      </c>
      <c r="Q119">
        <f t="shared" si="3"/>
        <v>0.10549166146665812</v>
      </c>
    </row>
    <row r="120" spans="1:17" ht="12.75">
      <c r="A120" t="s">
        <v>21</v>
      </c>
      <c r="B120">
        <v>119</v>
      </c>
      <c r="C120">
        <v>2</v>
      </c>
      <c r="D120">
        <v>23.55</v>
      </c>
      <c r="E120">
        <v>1</v>
      </c>
      <c r="F120">
        <v>1</v>
      </c>
      <c r="G120">
        <v>2</v>
      </c>
      <c r="H120">
        <v>11</v>
      </c>
      <c r="I120">
        <v>267</v>
      </c>
      <c r="K120">
        <v>249</v>
      </c>
      <c r="L120">
        <f>VLOOKUP($B120,fotopuut_2010!$B$1:$Q$214,3,FALSE)</f>
        <v>2515357</v>
      </c>
      <c r="M120">
        <f>VLOOKUP($B120,fotopuut_2010!$B$1:$Q$214,4,FALSE)</f>
        <v>6860057.19</v>
      </c>
      <c r="N120">
        <f>IF(ISNA(VLOOKUP($K120,mittaukset_2002!$A$4:$P$270,5,FALSE)),"",VLOOKUP($K120,mittaukset_2002!$A$4:$P$270,5,FALSE))</f>
        <v>2515356.73030908</v>
      </c>
      <c r="O120">
        <f>IF(ISNA(VLOOKUP($K120,mittaukset_2002!$A$4:$P$270,6,FALSE)),"",VLOOKUP($K120,mittaukset_2002!$A$4:$P$270,6,FALSE))</f>
        <v>6860057.322213529</v>
      </c>
      <c r="P120">
        <f t="shared" si="2"/>
        <v>-0.26969092013314366</v>
      </c>
      <c r="Q120">
        <f t="shared" si="3"/>
        <v>0.13221352826803923</v>
      </c>
    </row>
    <row r="121" spans="1:17" ht="12.75">
      <c r="A121" t="s">
        <v>21</v>
      </c>
      <c r="B121">
        <v>120</v>
      </c>
      <c r="C121">
        <v>2</v>
      </c>
      <c r="D121">
        <v>26.43</v>
      </c>
      <c r="E121">
        <v>0</v>
      </c>
      <c r="J121" t="s">
        <v>25</v>
      </c>
      <c r="L121">
        <f>VLOOKUP($B121,fotopuut_2010!$B$1:$Q$214,3,FALSE)</f>
        <v>2515353.2</v>
      </c>
      <c r="M121">
        <f>VLOOKUP($B121,fotopuut_2010!$B$1:$Q$214,4,FALSE)</f>
        <v>6860061.71</v>
      </c>
      <c r="N121">
        <f>IF(ISNA(VLOOKUP($K121,mittaukset_2002!$A$4:$P$270,5,FALSE)),"",VLOOKUP($K121,mittaukset_2002!$A$4:$P$270,5,FALSE))</f>
      </c>
      <c r="O121">
        <f>IF(ISNA(VLOOKUP($K121,mittaukset_2002!$A$4:$P$270,6,FALSE)),"",VLOOKUP($K121,mittaukset_2002!$A$4:$P$270,6,FALSE))</f>
      </c>
      <c r="P121">
        <f t="shared" si="2"/>
      </c>
      <c r="Q121">
        <f t="shared" si="3"/>
      </c>
    </row>
    <row r="122" spans="1:17" ht="12.75">
      <c r="A122" t="s">
        <v>21</v>
      </c>
      <c r="B122">
        <v>121</v>
      </c>
      <c r="C122">
        <v>1</v>
      </c>
      <c r="D122">
        <v>26.37</v>
      </c>
      <c r="E122">
        <v>0</v>
      </c>
      <c r="J122" t="s">
        <v>25</v>
      </c>
      <c r="L122">
        <f>VLOOKUP($B122,fotopuut_2010!$B$1:$Q$214,3,FALSE)</f>
        <v>2515357.86</v>
      </c>
      <c r="M122">
        <f>VLOOKUP($B122,fotopuut_2010!$B$1:$Q$214,4,FALSE)</f>
        <v>6860061</v>
      </c>
      <c r="N122">
        <f>IF(ISNA(VLOOKUP($K122,mittaukset_2002!$A$4:$P$270,5,FALSE)),"",VLOOKUP($K122,mittaukset_2002!$A$4:$P$270,5,FALSE))</f>
      </c>
      <c r="O122">
        <f>IF(ISNA(VLOOKUP($K122,mittaukset_2002!$A$4:$P$270,6,FALSE)),"",VLOOKUP($K122,mittaukset_2002!$A$4:$P$270,6,FALSE))</f>
      </c>
      <c r="P122">
        <f t="shared" si="2"/>
      </c>
      <c r="Q122">
        <f t="shared" si="3"/>
      </c>
    </row>
    <row r="123" spans="1:17" ht="12.75">
      <c r="A123" t="s">
        <v>21</v>
      </c>
      <c r="B123">
        <v>122</v>
      </c>
      <c r="C123">
        <v>2</v>
      </c>
      <c r="D123">
        <v>31.79</v>
      </c>
      <c r="E123">
        <v>0</v>
      </c>
      <c r="J123" t="s">
        <v>25</v>
      </c>
      <c r="L123">
        <f>VLOOKUP($B123,fotopuut_2010!$B$1:$Q$214,3,FALSE)</f>
        <v>2515360.2</v>
      </c>
      <c r="M123">
        <f>VLOOKUP($B123,fotopuut_2010!$B$1:$Q$214,4,FALSE)</f>
        <v>6860066.13</v>
      </c>
      <c r="N123">
        <f>IF(ISNA(VLOOKUP($K123,mittaukset_2002!$A$4:$P$270,5,FALSE)),"",VLOOKUP($K123,mittaukset_2002!$A$4:$P$270,5,FALSE))</f>
      </c>
      <c r="O123">
        <f>IF(ISNA(VLOOKUP($K123,mittaukset_2002!$A$4:$P$270,6,FALSE)),"",VLOOKUP($K123,mittaukset_2002!$A$4:$P$270,6,FALSE))</f>
      </c>
      <c r="P123">
        <f t="shared" si="2"/>
      </c>
      <c r="Q123">
        <f t="shared" si="3"/>
      </c>
    </row>
    <row r="124" spans="1:17" ht="12.75">
      <c r="A124" t="s">
        <v>21</v>
      </c>
      <c r="B124">
        <v>123</v>
      </c>
      <c r="C124">
        <v>3</v>
      </c>
      <c r="D124">
        <v>24.56</v>
      </c>
      <c r="E124">
        <v>0</v>
      </c>
      <c r="J124" t="s">
        <v>25</v>
      </c>
      <c r="L124">
        <f>VLOOKUP($B124,fotopuut_2010!$B$1:$Q$214,3,FALSE)</f>
        <v>2515353.16</v>
      </c>
      <c r="M124">
        <f>VLOOKUP($B124,fotopuut_2010!$B$1:$Q$214,4,FALSE)</f>
        <v>6860070.18</v>
      </c>
      <c r="N124">
        <f>IF(ISNA(VLOOKUP($K124,mittaukset_2002!$A$4:$P$270,5,FALSE)),"",VLOOKUP($K124,mittaukset_2002!$A$4:$P$270,5,FALSE))</f>
      </c>
      <c r="O124">
        <f>IF(ISNA(VLOOKUP($K124,mittaukset_2002!$A$4:$P$270,6,FALSE)),"",VLOOKUP($K124,mittaukset_2002!$A$4:$P$270,6,FALSE))</f>
      </c>
      <c r="P124">
        <f t="shared" si="2"/>
      </c>
      <c r="Q124">
        <f t="shared" si="3"/>
      </c>
    </row>
    <row r="125" spans="1:17" ht="12.75">
      <c r="A125" t="s">
        <v>21</v>
      </c>
      <c r="B125">
        <v>124</v>
      </c>
      <c r="C125">
        <v>1</v>
      </c>
      <c r="D125">
        <v>29.13</v>
      </c>
      <c r="E125">
        <v>0</v>
      </c>
      <c r="J125" t="s">
        <v>25</v>
      </c>
      <c r="L125">
        <f>VLOOKUP($B125,fotopuut_2010!$B$1:$Q$214,3,FALSE)</f>
        <v>2515359.99</v>
      </c>
      <c r="M125">
        <f>VLOOKUP($B125,fotopuut_2010!$B$1:$Q$214,4,FALSE)</f>
        <v>6860073.37</v>
      </c>
      <c r="N125">
        <f>IF(ISNA(VLOOKUP($K125,mittaukset_2002!$A$4:$P$270,5,FALSE)),"",VLOOKUP($K125,mittaukset_2002!$A$4:$P$270,5,FALSE))</f>
      </c>
      <c r="O125">
        <f>IF(ISNA(VLOOKUP($K125,mittaukset_2002!$A$4:$P$270,6,FALSE)),"",VLOOKUP($K125,mittaukset_2002!$A$4:$P$270,6,FALSE))</f>
      </c>
      <c r="P125">
        <f t="shared" si="2"/>
      </c>
      <c r="Q125">
        <f t="shared" si="3"/>
      </c>
    </row>
    <row r="126" spans="1:17" ht="12.75">
      <c r="A126" t="s">
        <v>21</v>
      </c>
      <c r="B126">
        <v>125</v>
      </c>
      <c r="C126">
        <v>2</v>
      </c>
      <c r="D126">
        <v>23.59</v>
      </c>
      <c r="E126">
        <v>0</v>
      </c>
      <c r="J126" t="s">
        <v>25</v>
      </c>
      <c r="L126">
        <f>VLOOKUP($B126,fotopuut_2010!$B$1:$Q$214,3,FALSE)</f>
        <v>2515358.38</v>
      </c>
      <c r="M126">
        <f>VLOOKUP($B126,fotopuut_2010!$B$1:$Q$214,4,FALSE)</f>
        <v>6860077.61</v>
      </c>
      <c r="N126">
        <f>IF(ISNA(VLOOKUP($K126,mittaukset_2002!$A$4:$P$270,5,FALSE)),"",VLOOKUP($K126,mittaukset_2002!$A$4:$P$270,5,FALSE))</f>
      </c>
      <c r="O126">
        <f>IF(ISNA(VLOOKUP($K126,mittaukset_2002!$A$4:$P$270,6,FALSE)),"",VLOOKUP($K126,mittaukset_2002!$A$4:$P$270,6,FALSE))</f>
      </c>
      <c r="P126">
        <f t="shared" si="2"/>
      </c>
      <c r="Q126">
        <f t="shared" si="3"/>
      </c>
    </row>
    <row r="127" spans="1:17" ht="12.75">
      <c r="A127" t="s">
        <v>21</v>
      </c>
      <c r="B127">
        <v>126</v>
      </c>
      <c r="C127">
        <v>3</v>
      </c>
      <c r="D127">
        <v>25.3</v>
      </c>
      <c r="E127">
        <v>1</v>
      </c>
      <c r="F127">
        <v>1</v>
      </c>
      <c r="G127">
        <v>5</v>
      </c>
      <c r="H127">
        <v>11</v>
      </c>
      <c r="I127">
        <v>492</v>
      </c>
      <c r="K127">
        <v>135</v>
      </c>
      <c r="L127">
        <f>VLOOKUP($B127,fotopuut_2010!$B$1:$Q$214,3,FALSE)</f>
        <v>2515332.17</v>
      </c>
      <c r="M127">
        <f>VLOOKUP($B127,fotopuut_2010!$B$1:$Q$214,4,FALSE)</f>
        <v>6859961.39</v>
      </c>
      <c r="N127">
        <f>IF(ISNA(VLOOKUP($K127,mittaukset_2002!$A$4:$P$270,5,FALSE)),"",VLOOKUP($K127,mittaukset_2002!$A$4:$P$270,5,FALSE))</f>
        <v>2515332.476932122</v>
      </c>
      <c r="O127">
        <f>IF(ISNA(VLOOKUP($K127,mittaukset_2002!$A$4:$P$270,6,FALSE)),"",VLOOKUP($K127,mittaukset_2002!$A$4:$P$270,6,FALSE))</f>
        <v>6859961.221531569</v>
      </c>
      <c r="P127">
        <f t="shared" si="2"/>
        <v>0.30693212198093534</v>
      </c>
      <c r="Q127">
        <f t="shared" si="3"/>
        <v>-0.1684684306383133</v>
      </c>
    </row>
    <row r="128" spans="1:17" ht="12.75">
      <c r="A128" t="s">
        <v>21</v>
      </c>
      <c r="B128">
        <v>127</v>
      </c>
      <c r="C128">
        <v>2</v>
      </c>
      <c r="D128">
        <v>22.97</v>
      </c>
      <c r="E128">
        <v>1</v>
      </c>
      <c r="F128">
        <v>1</v>
      </c>
      <c r="G128">
        <v>21</v>
      </c>
      <c r="H128">
        <v>11</v>
      </c>
      <c r="I128">
        <v>253</v>
      </c>
      <c r="J128" t="s">
        <v>31</v>
      </c>
      <c r="K128">
        <v>128</v>
      </c>
      <c r="L128">
        <f>VLOOKUP($B128,fotopuut_2010!$B$1:$Q$214,3,FALSE)</f>
        <v>2515327.41</v>
      </c>
      <c r="M128">
        <f>VLOOKUP($B128,fotopuut_2010!$B$1:$Q$214,4,FALSE)</f>
        <v>6859969.33</v>
      </c>
      <c r="N128">
        <f>IF(ISNA(VLOOKUP($K128,mittaukset_2002!$A$4:$P$270,5,FALSE)),"",VLOOKUP($K128,mittaukset_2002!$A$4:$P$270,5,FALSE))</f>
        <v>2515327.305050097</v>
      </c>
      <c r="O128">
        <f>IF(ISNA(VLOOKUP($K128,mittaukset_2002!$A$4:$P$270,6,FALSE)),"",VLOOKUP($K128,mittaukset_2002!$A$4:$P$270,6,FALSE))</f>
        <v>6859969.210277778</v>
      </c>
      <c r="P128">
        <f t="shared" si="2"/>
        <v>-0.10494990320876241</v>
      </c>
      <c r="Q128">
        <f t="shared" si="3"/>
        <v>-0.11972222197800875</v>
      </c>
    </row>
    <row r="129" spans="1:17" ht="12.75">
      <c r="A129" t="s">
        <v>21</v>
      </c>
      <c r="B129">
        <v>128</v>
      </c>
      <c r="C129">
        <v>3</v>
      </c>
      <c r="D129">
        <v>25.98</v>
      </c>
      <c r="E129">
        <v>1</v>
      </c>
      <c r="F129">
        <v>1</v>
      </c>
      <c r="G129">
        <v>5</v>
      </c>
      <c r="H129">
        <v>11</v>
      </c>
      <c r="I129">
        <v>527</v>
      </c>
      <c r="J129" t="s">
        <v>41</v>
      </c>
      <c r="K129">
        <v>133</v>
      </c>
      <c r="L129">
        <f>VLOOKUP($B129,fotopuut_2010!$B$1:$Q$214,3,FALSE)</f>
        <v>2515334.06</v>
      </c>
      <c r="M129">
        <f>VLOOKUP($B129,fotopuut_2010!$B$1:$Q$214,4,FALSE)</f>
        <v>6859967.04</v>
      </c>
      <c r="N129">
        <f>IF(ISNA(VLOOKUP($K129,mittaukset_2002!$A$4:$P$270,5,FALSE)),"",VLOOKUP($K129,mittaukset_2002!$A$4:$P$270,5,FALSE))</f>
        <v>2515332.844157561</v>
      </c>
      <c r="O129">
        <f>IF(ISNA(VLOOKUP($K129,mittaukset_2002!$A$4:$P$270,6,FALSE)),"",VLOOKUP($K129,mittaukset_2002!$A$4:$P$270,6,FALSE))</f>
        <v>6859965.240685245</v>
      </c>
      <c r="P129">
        <f t="shared" si="2"/>
        <v>-1.2158424388617277</v>
      </c>
      <c r="Q129">
        <f t="shared" si="3"/>
        <v>-1.7993147550150752</v>
      </c>
    </row>
    <row r="130" spans="1:17" ht="12.75">
      <c r="A130" t="s">
        <v>21</v>
      </c>
      <c r="B130">
        <v>129</v>
      </c>
      <c r="C130">
        <v>2</v>
      </c>
      <c r="D130">
        <v>26.93</v>
      </c>
      <c r="E130">
        <v>1</v>
      </c>
      <c r="F130">
        <v>1</v>
      </c>
      <c r="G130">
        <v>2</v>
      </c>
      <c r="H130">
        <v>11</v>
      </c>
      <c r="I130">
        <v>369</v>
      </c>
      <c r="K130">
        <v>126</v>
      </c>
      <c r="L130">
        <f>VLOOKUP($B130,fotopuut_2010!$B$1:$Q$214,3,FALSE)</f>
        <v>2515328.58</v>
      </c>
      <c r="M130">
        <f>VLOOKUP($B130,fotopuut_2010!$B$1:$Q$214,4,FALSE)</f>
        <v>6859973.86</v>
      </c>
      <c r="N130">
        <f>IF(ISNA(VLOOKUP($K130,mittaukset_2002!$A$4:$P$270,5,FALSE)),"",VLOOKUP($K130,mittaukset_2002!$A$4:$P$270,5,FALSE))</f>
        <v>2515327.926148396</v>
      </c>
      <c r="O130">
        <f>IF(ISNA(VLOOKUP($K130,mittaukset_2002!$A$4:$P$270,6,FALSE)),"",VLOOKUP($K130,mittaukset_2002!$A$4:$P$270,6,FALSE))</f>
        <v>6859973.583828303</v>
      </c>
      <c r="P130">
        <f t="shared" si="2"/>
        <v>-0.6538516040891409</v>
      </c>
      <c r="Q130">
        <f t="shared" si="3"/>
        <v>-0.27617169730365276</v>
      </c>
    </row>
    <row r="131" spans="1:17" ht="12.75">
      <c r="A131" t="s">
        <v>21</v>
      </c>
      <c r="B131">
        <v>130</v>
      </c>
      <c r="C131">
        <v>2</v>
      </c>
      <c r="D131">
        <v>28.25</v>
      </c>
      <c r="E131">
        <v>1</v>
      </c>
      <c r="F131">
        <v>1</v>
      </c>
      <c r="G131">
        <v>2</v>
      </c>
      <c r="H131">
        <v>11</v>
      </c>
      <c r="I131">
        <v>329</v>
      </c>
      <c r="K131">
        <v>112</v>
      </c>
      <c r="L131">
        <f>VLOOKUP($B131,fotopuut_2010!$B$1:$Q$214,3,FALSE)</f>
        <v>2515336.48</v>
      </c>
      <c r="M131">
        <f>VLOOKUP($B131,fotopuut_2010!$B$1:$Q$214,4,FALSE)</f>
        <v>6859975.9</v>
      </c>
      <c r="N131">
        <f>IF(ISNA(VLOOKUP($K131,mittaukset_2002!$A$4:$P$270,5,FALSE)),"",VLOOKUP($K131,mittaukset_2002!$A$4:$P$270,5,FALSE))</f>
        <v>2515335.724372256</v>
      </c>
      <c r="O131">
        <f>IF(ISNA(VLOOKUP($K131,mittaukset_2002!$A$4:$P$270,6,FALSE)),"",VLOOKUP($K131,mittaukset_2002!$A$4:$P$270,6,FALSE))</f>
        <v>6859975.639323421</v>
      </c>
      <c r="P131">
        <f aca="true" t="shared" si="4" ref="P131:P194">IF(N131&lt;&gt;"",N131-L131,"")</f>
        <v>-0.7556277438998222</v>
      </c>
      <c r="Q131">
        <f aca="true" t="shared" si="5" ref="Q131:Q194">IF(O131&lt;&gt;"",O131-M131,"")</f>
        <v>-0.26067657954990864</v>
      </c>
    </row>
    <row r="132" spans="1:17" ht="12.75">
      <c r="A132" t="s">
        <v>21</v>
      </c>
      <c r="B132">
        <v>131</v>
      </c>
      <c r="C132">
        <v>2</v>
      </c>
      <c r="D132">
        <v>26.58</v>
      </c>
      <c r="E132">
        <v>1</v>
      </c>
      <c r="F132">
        <v>1</v>
      </c>
      <c r="G132">
        <v>2</v>
      </c>
      <c r="H132">
        <v>11</v>
      </c>
      <c r="I132">
        <v>270</v>
      </c>
      <c r="K132">
        <v>102</v>
      </c>
      <c r="L132">
        <f>VLOOKUP($B132,fotopuut_2010!$B$1:$Q$214,3,FALSE)</f>
        <v>2515334.67</v>
      </c>
      <c r="M132">
        <f>VLOOKUP($B132,fotopuut_2010!$B$1:$Q$214,4,FALSE)</f>
        <v>6859979.59</v>
      </c>
      <c r="N132">
        <f>IF(ISNA(VLOOKUP($K132,mittaukset_2002!$A$4:$P$270,5,FALSE)),"",VLOOKUP($K132,mittaukset_2002!$A$4:$P$270,5,FALSE))</f>
        <v>2515334.430403861</v>
      </c>
      <c r="O132">
        <f>IF(ISNA(VLOOKUP($K132,mittaukset_2002!$A$4:$P$270,6,FALSE)),"",VLOOKUP($K132,mittaukset_2002!$A$4:$P$270,6,FALSE))</f>
        <v>6859979.512909717</v>
      </c>
      <c r="P132">
        <f t="shared" si="4"/>
        <v>-0.23959613870829344</v>
      </c>
      <c r="Q132">
        <f t="shared" si="5"/>
        <v>-0.07709028292447329</v>
      </c>
    </row>
    <row r="133" spans="1:17" ht="12.75">
      <c r="A133" t="s">
        <v>21</v>
      </c>
      <c r="B133">
        <v>132</v>
      </c>
      <c r="C133">
        <v>2</v>
      </c>
      <c r="D133">
        <v>27.56</v>
      </c>
      <c r="E133">
        <v>1</v>
      </c>
      <c r="F133">
        <v>1</v>
      </c>
      <c r="G133">
        <v>2</v>
      </c>
      <c r="H133">
        <v>11</v>
      </c>
      <c r="I133">
        <v>277</v>
      </c>
      <c r="K133">
        <v>103</v>
      </c>
      <c r="L133">
        <f>VLOOKUP($B133,fotopuut_2010!$B$1:$Q$214,3,FALSE)</f>
        <v>2515333.12</v>
      </c>
      <c r="M133">
        <f>VLOOKUP($B133,fotopuut_2010!$B$1:$Q$214,4,FALSE)</f>
        <v>6859981.86</v>
      </c>
      <c r="N133">
        <f>IF(ISNA(VLOOKUP($K133,mittaukset_2002!$A$4:$P$270,5,FALSE)),"",VLOOKUP($K133,mittaukset_2002!$A$4:$P$270,5,FALSE))</f>
        <v>2515332.786111556</v>
      </c>
      <c r="O133">
        <f>IF(ISNA(VLOOKUP($K133,mittaukset_2002!$A$4:$P$270,6,FALSE)),"",VLOOKUP($K133,mittaukset_2002!$A$4:$P$270,6,FALSE))</f>
        <v>6859981.47769414</v>
      </c>
      <c r="P133">
        <f t="shared" si="4"/>
        <v>-0.33388844411820173</v>
      </c>
      <c r="Q133">
        <f t="shared" si="5"/>
        <v>-0.3823058605194092</v>
      </c>
    </row>
    <row r="134" spans="1:17" ht="12.75">
      <c r="A134" t="s">
        <v>21</v>
      </c>
      <c r="B134">
        <v>133</v>
      </c>
      <c r="C134">
        <v>2</v>
      </c>
      <c r="D134">
        <v>24.97</v>
      </c>
      <c r="E134">
        <v>1</v>
      </c>
      <c r="F134">
        <v>1</v>
      </c>
      <c r="G134">
        <v>2</v>
      </c>
      <c r="H134">
        <v>11</v>
      </c>
      <c r="I134">
        <v>263</v>
      </c>
      <c r="K134">
        <v>186</v>
      </c>
      <c r="L134">
        <f>VLOOKUP($B134,fotopuut_2010!$B$1:$Q$214,3,FALSE)</f>
        <v>2515340.38</v>
      </c>
      <c r="M134">
        <f>VLOOKUP($B134,fotopuut_2010!$B$1:$Q$214,4,FALSE)</f>
        <v>6859982.28</v>
      </c>
      <c r="N134">
        <f>IF(ISNA(VLOOKUP($K134,mittaukset_2002!$A$4:$P$270,5,FALSE)),"",VLOOKUP($K134,mittaukset_2002!$A$4:$P$270,5,FALSE))</f>
        <v>2515339.813085054</v>
      </c>
      <c r="O134">
        <f>IF(ISNA(VLOOKUP($K134,mittaukset_2002!$A$4:$P$270,6,FALSE)),"",VLOOKUP($K134,mittaukset_2002!$A$4:$P$270,6,FALSE))</f>
        <v>6859982.065420709</v>
      </c>
      <c r="P134">
        <f t="shared" si="4"/>
        <v>-0.5669149458408356</v>
      </c>
      <c r="Q134">
        <f t="shared" si="5"/>
        <v>-0.2145792916417122</v>
      </c>
    </row>
    <row r="135" spans="1:17" ht="12.75">
      <c r="A135" t="s">
        <v>21</v>
      </c>
      <c r="B135">
        <v>134</v>
      </c>
      <c r="C135">
        <v>2</v>
      </c>
      <c r="D135">
        <v>26.69</v>
      </c>
      <c r="E135">
        <v>1</v>
      </c>
      <c r="F135">
        <v>1</v>
      </c>
      <c r="G135">
        <v>2</v>
      </c>
      <c r="H135">
        <v>11</v>
      </c>
      <c r="I135">
        <v>290</v>
      </c>
      <c r="K135">
        <v>37</v>
      </c>
      <c r="L135">
        <f>VLOOKUP($B135,fotopuut_2010!$B$1:$Q$214,3,FALSE)</f>
        <v>2515332.72</v>
      </c>
      <c r="M135">
        <f>VLOOKUP($B135,fotopuut_2010!$B$1:$Q$214,4,FALSE)</f>
        <v>6859985.53</v>
      </c>
      <c r="N135">
        <f>IF(ISNA(VLOOKUP($K135,mittaukset_2002!$A$4:$P$270,5,FALSE)),"",VLOOKUP($K135,mittaukset_2002!$A$4:$P$270,5,FALSE))</f>
        <v>2515331.9876141003</v>
      </c>
      <c r="O135">
        <f>IF(ISNA(VLOOKUP($K135,mittaukset_2002!$A$4:$P$270,6,FALSE)),"",VLOOKUP($K135,mittaukset_2002!$A$4:$P$270,6,FALSE))</f>
        <v>6859985.219792355</v>
      </c>
      <c r="P135">
        <f t="shared" si="4"/>
        <v>-0.7323858998715878</v>
      </c>
      <c r="Q135">
        <f t="shared" si="5"/>
        <v>-0.3102076454088092</v>
      </c>
    </row>
    <row r="136" spans="1:17" ht="12.75">
      <c r="A136" t="s">
        <v>21</v>
      </c>
      <c r="B136">
        <v>135</v>
      </c>
      <c r="C136">
        <v>2</v>
      </c>
      <c r="D136">
        <v>28.04</v>
      </c>
      <c r="E136">
        <v>1</v>
      </c>
      <c r="F136">
        <v>1</v>
      </c>
      <c r="G136">
        <v>2</v>
      </c>
      <c r="H136">
        <v>11</v>
      </c>
      <c r="I136">
        <v>321</v>
      </c>
      <c r="K136">
        <v>72</v>
      </c>
      <c r="L136">
        <f>VLOOKUP($B136,fotopuut_2010!$B$1:$Q$214,3,FALSE)</f>
        <v>2515337.84</v>
      </c>
      <c r="M136">
        <f>VLOOKUP($B136,fotopuut_2010!$B$1:$Q$214,4,FALSE)</f>
        <v>6859986.51</v>
      </c>
      <c r="N136">
        <f>IF(ISNA(VLOOKUP($K136,mittaukset_2002!$A$4:$P$270,5,FALSE)),"",VLOOKUP($K136,mittaukset_2002!$A$4:$P$270,5,FALSE))</f>
        <v>2515337.079942909</v>
      </c>
      <c r="O136">
        <f>IF(ISNA(VLOOKUP($K136,mittaukset_2002!$A$4:$P$270,6,FALSE)),"",VLOOKUP($K136,mittaukset_2002!$A$4:$P$270,6,FALSE))</f>
        <v>6859986.32721588</v>
      </c>
      <c r="P136">
        <f t="shared" si="4"/>
        <v>-0.7600570907816291</v>
      </c>
      <c r="Q136">
        <f t="shared" si="5"/>
        <v>-0.18278411962091923</v>
      </c>
    </row>
    <row r="137" spans="1:17" ht="12.75">
      <c r="A137" t="s">
        <v>21</v>
      </c>
      <c r="B137">
        <v>136</v>
      </c>
      <c r="C137">
        <v>2</v>
      </c>
      <c r="D137">
        <v>27.46</v>
      </c>
      <c r="E137">
        <v>1</v>
      </c>
      <c r="F137">
        <v>1</v>
      </c>
      <c r="G137">
        <v>2</v>
      </c>
      <c r="H137">
        <v>11</v>
      </c>
      <c r="I137">
        <v>339</v>
      </c>
      <c r="K137">
        <v>75</v>
      </c>
      <c r="L137">
        <f>VLOOKUP($B137,fotopuut_2010!$B$1:$Q$214,3,FALSE)</f>
        <v>2515342.19</v>
      </c>
      <c r="M137">
        <f>VLOOKUP($B137,fotopuut_2010!$B$1:$Q$214,4,FALSE)</f>
        <v>6859990.09</v>
      </c>
      <c r="N137">
        <f>IF(ISNA(VLOOKUP($K137,mittaukset_2002!$A$4:$P$270,5,FALSE)),"",VLOOKUP($K137,mittaukset_2002!$A$4:$P$270,5,FALSE))</f>
        <v>2515341.8709307555</v>
      </c>
      <c r="O137">
        <f>IF(ISNA(VLOOKUP($K137,mittaukset_2002!$A$4:$P$270,6,FALSE)),"",VLOOKUP($K137,mittaukset_2002!$A$4:$P$270,6,FALSE))</f>
        <v>6859990.543031876</v>
      </c>
      <c r="P137">
        <f t="shared" si="4"/>
        <v>-0.3190692444331944</v>
      </c>
      <c r="Q137">
        <f t="shared" si="5"/>
        <v>0.4530318761244416</v>
      </c>
    </row>
    <row r="138" spans="1:17" ht="12.75">
      <c r="A138" t="s">
        <v>21</v>
      </c>
      <c r="B138">
        <v>137</v>
      </c>
      <c r="C138">
        <v>2</v>
      </c>
      <c r="D138">
        <v>26.07</v>
      </c>
      <c r="E138">
        <v>1</v>
      </c>
      <c r="F138">
        <v>1</v>
      </c>
      <c r="G138">
        <v>2</v>
      </c>
      <c r="H138">
        <v>11</v>
      </c>
      <c r="I138">
        <v>282</v>
      </c>
      <c r="K138">
        <v>69</v>
      </c>
      <c r="L138">
        <f>VLOOKUP($B138,fotopuut_2010!$B$1:$Q$214,3,FALSE)</f>
        <v>2515339.19</v>
      </c>
      <c r="M138">
        <f>VLOOKUP($B138,fotopuut_2010!$B$1:$Q$214,4,FALSE)</f>
        <v>6859993.04</v>
      </c>
      <c r="N138">
        <f>IF(ISNA(VLOOKUP($K138,mittaukset_2002!$A$4:$P$270,5,FALSE)),"",VLOOKUP($K138,mittaukset_2002!$A$4:$P$270,5,FALSE))</f>
        <v>2515338.2003845847</v>
      </c>
      <c r="O138">
        <f>IF(ISNA(VLOOKUP($K138,mittaukset_2002!$A$4:$P$270,6,FALSE)),"",VLOOKUP($K138,mittaukset_2002!$A$4:$P$270,6,FALSE))</f>
        <v>6859992.998691804</v>
      </c>
      <c r="P138">
        <f t="shared" si="4"/>
        <v>-0.9896154152229428</v>
      </c>
      <c r="Q138">
        <f t="shared" si="5"/>
        <v>-0.041308196261525154</v>
      </c>
    </row>
    <row r="139" spans="1:17" ht="12.75">
      <c r="A139" t="s">
        <v>21</v>
      </c>
      <c r="B139">
        <v>138</v>
      </c>
      <c r="C139">
        <v>2</v>
      </c>
      <c r="D139">
        <v>27.39</v>
      </c>
      <c r="E139">
        <v>1</v>
      </c>
      <c r="F139">
        <v>1</v>
      </c>
      <c r="G139">
        <v>2</v>
      </c>
      <c r="H139">
        <v>11</v>
      </c>
      <c r="I139">
        <v>317</v>
      </c>
      <c r="K139">
        <v>76</v>
      </c>
      <c r="L139">
        <f>VLOOKUP($B139,fotopuut_2010!$B$1:$Q$214,3,FALSE)</f>
        <v>2515342.73</v>
      </c>
      <c r="M139">
        <f>VLOOKUP($B139,fotopuut_2010!$B$1:$Q$214,4,FALSE)</f>
        <v>6859992.57</v>
      </c>
      <c r="N139">
        <f>IF(ISNA(VLOOKUP($K139,mittaukset_2002!$A$4:$P$270,5,FALSE)),"",VLOOKUP($K139,mittaukset_2002!$A$4:$P$270,5,FALSE))</f>
        <v>2515342.3172736852</v>
      </c>
      <c r="O139">
        <f>IF(ISNA(VLOOKUP($K139,mittaukset_2002!$A$4:$P$270,6,FALSE)),"",VLOOKUP($K139,mittaukset_2002!$A$4:$P$270,6,FALSE))</f>
        <v>6859992.314681425</v>
      </c>
      <c r="P139">
        <f t="shared" si="4"/>
        <v>-0.41272631473839283</v>
      </c>
      <c r="Q139">
        <f t="shared" si="5"/>
        <v>-0.25531857553869486</v>
      </c>
    </row>
    <row r="140" spans="1:17" ht="12.75">
      <c r="A140" t="s">
        <v>21</v>
      </c>
      <c r="B140">
        <v>139</v>
      </c>
      <c r="C140">
        <v>2</v>
      </c>
      <c r="D140">
        <v>25.49</v>
      </c>
      <c r="E140">
        <v>1</v>
      </c>
      <c r="F140">
        <v>1</v>
      </c>
      <c r="G140">
        <v>2</v>
      </c>
      <c r="H140">
        <v>11</v>
      </c>
      <c r="I140">
        <v>263</v>
      </c>
      <c r="K140">
        <v>66</v>
      </c>
      <c r="L140">
        <f>VLOOKUP($B140,fotopuut_2010!$B$1:$Q$214,3,FALSE)</f>
        <v>2515338.14</v>
      </c>
      <c r="M140">
        <f>VLOOKUP($B140,fotopuut_2010!$B$1:$Q$214,4,FALSE)</f>
        <v>6859997.17</v>
      </c>
      <c r="N140">
        <f>IF(ISNA(VLOOKUP($K140,mittaukset_2002!$A$4:$P$270,5,FALSE)),"",VLOOKUP($K140,mittaukset_2002!$A$4:$P$270,5,FALSE))</f>
        <v>2515337.3420026693</v>
      </c>
      <c r="O140">
        <f>IF(ISNA(VLOOKUP($K140,mittaukset_2002!$A$4:$P$270,6,FALSE)),"",VLOOKUP($K140,mittaukset_2002!$A$4:$P$270,6,FALSE))</f>
        <v>6859996.720694389</v>
      </c>
      <c r="P140">
        <f t="shared" si="4"/>
        <v>-0.7979973307810724</v>
      </c>
      <c r="Q140">
        <f t="shared" si="5"/>
        <v>-0.4493056107312441</v>
      </c>
    </row>
    <row r="141" spans="1:17" ht="12.75">
      <c r="A141" t="s">
        <v>21</v>
      </c>
      <c r="B141">
        <v>140</v>
      </c>
      <c r="C141">
        <v>2</v>
      </c>
      <c r="D141">
        <v>25.97</v>
      </c>
      <c r="E141">
        <v>1</v>
      </c>
      <c r="F141">
        <v>1</v>
      </c>
      <c r="G141">
        <v>2</v>
      </c>
      <c r="H141">
        <v>11</v>
      </c>
      <c r="I141">
        <v>307</v>
      </c>
      <c r="K141">
        <v>78</v>
      </c>
      <c r="L141">
        <f>VLOOKUP($B141,fotopuut_2010!$B$1:$Q$214,3,FALSE)</f>
        <v>2515343.79</v>
      </c>
      <c r="M141">
        <f>VLOOKUP($B141,fotopuut_2010!$B$1:$Q$214,4,FALSE)</f>
        <v>6859996.75</v>
      </c>
      <c r="N141">
        <f>IF(ISNA(VLOOKUP($K141,mittaukset_2002!$A$4:$P$270,5,FALSE)),"",VLOOKUP($K141,mittaukset_2002!$A$4:$P$270,5,FALSE))</f>
        <v>2515343.4883811055</v>
      </c>
      <c r="O141">
        <f>IF(ISNA(VLOOKUP($K141,mittaukset_2002!$A$4:$P$270,6,FALSE)),"",VLOOKUP($K141,mittaukset_2002!$A$4:$P$270,6,FALSE))</f>
        <v>6859997.120492466</v>
      </c>
      <c r="P141">
        <f t="shared" si="4"/>
        <v>-0.3016188945621252</v>
      </c>
      <c r="Q141">
        <f t="shared" si="5"/>
        <v>0.37049246579408646</v>
      </c>
    </row>
    <row r="142" spans="1:17" ht="12.75">
      <c r="A142" t="s">
        <v>21</v>
      </c>
      <c r="B142">
        <v>141</v>
      </c>
      <c r="C142">
        <v>2</v>
      </c>
      <c r="D142">
        <v>24.08</v>
      </c>
      <c r="E142">
        <v>1</v>
      </c>
      <c r="F142">
        <v>1</v>
      </c>
      <c r="G142">
        <v>2</v>
      </c>
      <c r="H142">
        <v>11</v>
      </c>
      <c r="I142">
        <v>281</v>
      </c>
      <c r="K142">
        <v>64</v>
      </c>
      <c r="L142">
        <f>VLOOKUP($B142,fotopuut_2010!$B$1:$Q$214,3,FALSE)</f>
        <v>2515339.93</v>
      </c>
      <c r="M142">
        <f>VLOOKUP($B142,fotopuut_2010!$B$1:$Q$214,4,FALSE)</f>
        <v>6859999.68</v>
      </c>
      <c r="N142">
        <f>IF(ISNA(VLOOKUP($K142,mittaukset_2002!$A$4:$P$270,5,FALSE)),"",VLOOKUP($K142,mittaukset_2002!$A$4:$P$270,5,FALSE))</f>
        <v>2515339.483112141</v>
      </c>
      <c r="O142">
        <f>IF(ISNA(VLOOKUP($K142,mittaukset_2002!$A$4:$P$270,6,FALSE)),"",VLOOKUP($K142,mittaukset_2002!$A$4:$P$270,6,FALSE))</f>
        <v>6859999.787808394</v>
      </c>
      <c r="P142">
        <f t="shared" si="4"/>
        <v>-0.44688785914331675</v>
      </c>
      <c r="Q142">
        <f t="shared" si="5"/>
        <v>0.10780839435756207</v>
      </c>
    </row>
    <row r="143" spans="1:17" ht="12.75">
      <c r="A143" t="s">
        <v>21</v>
      </c>
      <c r="B143">
        <v>142</v>
      </c>
      <c r="C143">
        <v>2</v>
      </c>
      <c r="D143">
        <v>26.2</v>
      </c>
      <c r="E143">
        <v>1</v>
      </c>
      <c r="F143">
        <v>1</v>
      </c>
      <c r="G143">
        <v>2</v>
      </c>
      <c r="H143">
        <v>11</v>
      </c>
      <c r="I143">
        <v>343</v>
      </c>
      <c r="K143">
        <v>79</v>
      </c>
      <c r="L143">
        <f>VLOOKUP($B143,fotopuut_2010!$B$1:$Q$214,3,FALSE)</f>
        <v>2515344.42</v>
      </c>
      <c r="M143">
        <f>VLOOKUP($B143,fotopuut_2010!$B$1:$Q$214,4,FALSE)</f>
        <v>6860001.22</v>
      </c>
      <c r="N143">
        <f>IF(ISNA(VLOOKUP($K143,mittaukset_2002!$A$4:$P$270,5,FALSE)),"",VLOOKUP($K143,mittaukset_2002!$A$4:$P$270,5,FALSE))</f>
        <v>2515343.6611981294</v>
      </c>
      <c r="O143">
        <f>IF(ISNA(VLOOKUP($K143,mittaukset_2002!$A$4:$P$270,6,FALSE)),"",VLOOKUP($K143,mittaukset_2002!$A$4:$P$270,6,FALSE))</f>
        <v>6860001.012838605</v>
      </c>
      <c r="P143">
        <f t="shared" si="4"/>
        <v>-0.7588018705137074</v>
      </c>
      <c r="Q143">
        <f t="shared" si="5"/>
        <v>-0.20716139487922192</v>
      </c>
    </row>
    <row r="144" spans="1:17" ht="12.75">
      <c r="A144" t="s">
        <v>21</v>
      </c>
      <c r="B144">
        <v>143</v>
      </c>
      <c r="C144">
        <v>2</v>
      </c>
      <c r="D144">
        <v>25.49</v>
      </c>
      <c r="E144">
        <v>1</v>
      </c>
      <c r="F144">
        <v>1</v>
      </c>
      <c r="G144">
        <v>2</v>
      </c>
      <c r="H144">
        <v>11</v>
      </c>
      <c r="I144">
        <v>323</v>
      </c>
      <c r="K144">
        <v>80</v>
      </c>
      <c r="L144">
        <f>VLOOKUP($B144,fotopuut_2010!$B$1:$Q$214,3,FALSE)</f>
        <v>2515346.28</v>
      </c>
      <c r="M144">
        <f>VLOOKUP($B144,fotopuut_2010!$B$1:$Q$214,4,FALSE)</f>
        <v>6860004.45</v>
      </c>
      <c r="N144">
        <f>IF(ISNA(VLOOKUP($K144,mittaukset_2002!$A$4:$P$270,5,FALSE)),"",VLOOKUP($K144,mittaukset_2002!$A$4:$P$270,5,FALSE))</f>
        <v>2515346.071913105</v>
      </c>
      <c r="O144">
        <f>IF(ISNA(VLOOKUP($K144,mittaukset_2002!$A$4:$P$270,6,FALSE)),"",VLOOKUP($K144,mittaukset_2002!$A$4:$P$270,6,FALSE))</f>
        <v>6860004.083297182</v>
      </c>
      <c r="P144">
        <f t="shared" si="4"/>
        <v>-0.2080868948251009</v>
      </c>
      <c r="Q144">
        <f t="shared" si="5"/>
        <v>-0.3667028183117509</v>
      </c>
    </row>
    <row r="145" spans="1:17" ht="12.75">
      <c r="A145" t="s">
        <v>21</v>
      </c>
      <c r="B145">
        <v>144</v>
      </c>
      <c r="C145">
        <v>2</v>
      </c>
      <c r="D145">
        <v>26.84</v>
      </c>
      <c r="E145">
        <v>1</v>
      </c>
      <c r="F145">
        <v>1</v>
      </c>
      <c r="G145">
        <v>2</v>
      </c>
      <c r="H145">
        <v>12</v>
      </c>
      <c r="I145">
        <v>354</v>
      </c>
      <c r="J145" t="s">
        <v>43</v>
      </c>
      <c r="K145">
        <v>82</v>
      </c>
      <c r="L145">
        <f>VLOOKUP($B145,fotopuut_2010!$B$1:$Q$214,3,FALSE)</f>
        <v>2515347.38</v>
      </c>
      <c r="M145">
        <f>VLOOKUP($B145,fotopuut_2010!$B$1:$Q$214,4,FALSE)</f>
        <v>6860009.65</v>
      </c>
      <c r="N145">
        <f>IF(ISNA(VLOOKUP($K145,mittaukset_2002!$A$4:$P$270,5,FALSE)),"",VLOOKUP($K145,mittaukset_2002!$A$4:$P$270,5,FALSE))</f>
        <v>2515346.8395903204</v>
      </c>
      <c r="O145">
        <f>IF(ISNA(VLOOKUP($K145,mittaukset_2002!$A$4:$P$270,6,FALSE)),"",VLOOKUP($K145,mittaukset_2002!$A$4:$P$270,6,FALSE))</f>
        <v>6860009.573859957</v>
      </c>
      <c r="P145">
        <f t="shared" si="4"/>
        <v>-0.5404096795246005</v>
      </c>
      <c r="Q145">
        <f t="shared" si="5"/>
        <v>-0.07614004332572222</v>
      </c>
    </row>
    <row r="146" spans="1:17" ht="12.75">
      <c r="A146" t="s">
        <v>21</v>
      </c>
      <c r="B146">
        <v>145</v>
      </c>
      <c r="C146">
        <v>2</v>
      </c>
      <c r="D146">
        <v>26.36</v>
      </c>
      <c r="E146">
        <v>1</v>
      </c>
      <c r="F146">
        <v>1</v>
      </c>
      <c r="G146">
        <v>2</v>
      </c>
      <c r="H146">
        <v>11</v>
      </c>
      <c r="I146">
        <v>270</v>
      </c>
      <c r="K146">
        <v>84</v>
      </c>
      <c r="L146">
        <f>VLOOKUP($B146,fotopuut_2010!$B$1:$Q$214,3,FALSE)</f>
        <v>2515348.15</v>
      </c>
      <c r="M146">
        <f>VLOOKUP($B146,fotopuut_2010!$B$1:$Q$214,4,FALSE)</f>
        <v>6860013.64</v>
      </c>
      <c r="N146">
        <f>IF(ISNA(VLOOKUP($K146,mittaukset_2002!$A$4:$P$270,5,FALSE)),"",VLOOKUP($K146,mittaukset_2002!$A$4:$P$270,5,FALSE))</f>
        <v>2515347.4192667934</v>
      </c>
      <c r="O146">
        <f>IF(ISNA(VLOOKUP($K146,mittaukset_2002!$A$4:$P$270,6,FALSE)),"",VLOOKUP($K146,mittaukset_2002!$A$4:$P$270,6,FALSE))</f>
        <v>6860013.297834847</v>
      </c>
      <c r="P146">
        <f t="shared" si="4"/>
        <v>-0.7307332064956427</v>
      </c>
      <c r="Q146">
        <f t="shared" si="5"/>
        <v>-0.34216515254229307</v>
      </c>
    </row>
    <row r="147" spans="1:17" ht="12.75">
      <c r="A147" t="s">
        <v>21</v>
      </c>
      <c r="B147">
        <v>146</v>
      </c>
      <c r="C147">
        <v>2</v>
      </c>
      <c r="D147">
        <v>25.37</v>
      </c>
      <c r="E147">
        <v>1</v>
      </c>
      <c r="F147">
        <v>1</v>
      </c>
      <c r="G147">
        <v>2</v>
      </c>
      <c r="H147">
        <v>11</v>
      </c>
      <c r="I147">
        <v>302</v>
      </c>
      <c r="K147">
        <v>85</v>
      </c>
      <c r="L147">
        <f>VLOOKUP($B147,fotopuut_2010!$B$1:$Q$214,3,FALSE)</f>
        <v>2515348.16</v>
      </c>
      <c r="M147">
        <f>VLOOKUP($B147,fotopuut_2010!$B$1:$Q$214,4,FALSE)</f>
        <v>6860016.64</v>
      </c>
      <c r="N147">
        <f>IF(ISNA(VLOOKUP($K147,mittaukset_2002!$A$4:$P$270,5,FALSE)),"",VLOOKUP($K147,mittaukset_2002!$A$4:$P$270,5,FALSE))</f>
        <v>2515348.0635454264</v>
      </c>
      <c r="O147">
        <f>IF(ISNA(VLOOKUP($K147,mittaukset_2002!$A$4:$P$270,6,FALSE)),"",VLOOKUP($K147,mittaukset_2002!$A$4:$P$270,6,FALSE))</f>
        <v>6860016.502476184</v>
      </c>
      <c r="P147">
        <f t="shared" si="4"/>
        <v>-0.0964545737951994</v>
      </c>
      <c r="Q147">
        <f t="shared" si="5"/>
        <v>-0.13752381596714258</v>
      </c>
    </row>
    <row r="148" spans="1:17" ht="12.75">
      <c r="A148" t="s">
        <v>21</v>
      </c>
      <c r="B148">
        <v>147</v>
      </c>
      <c r="C148">
        <v>2</v>
      </c>
      <c r="D148">
        <v>26.74</v>
      </c>
      <c r="E148">
        <v>1</v>
      </c>
      <c r="F148">
        <v>1</v>
      </c>
      <c r="G148">
        <v>2</v>
      </c>
      <c r="H148">
        <v>11</v>
      </c>
      <c r="I148">
        <v>282</v>
      </c>
      <c r="K148">
        <v>226</v>
      </c>
      <c r="L148">
        <f>VLOOKUP($B148,fotopuut_2010!$B$1:$Q$214,3,FALSE)</f>
        <v>2515347.4</v>
      </c>
      <c r="M148">
        <f>VLOOKUP($B148,fotopuut_2010!$B$1:$Q$214,4,FALSE)</f>
        <v>6860023.62</v>
      </c>
      <c r="N148">
        <f>IF(ISNA(VLOOKUP($K148,mittaukset_2002!$A$4:$P$270,5,FALSE)),"",VLOOKUP($K148,mittaukset_2002!$A$4:$P$270,5,FALSE))</f>
        <v>2515346.888244116</v>
      </c>
      <c r="O148">
        <f>IF(ISNA(VLOOKUP($K148,mittaukset_2002!$A$4:$P$270,6,FALSE)),"",VLOOKUP($K148,mittaukset_2002!$A$4:$P$270,6,FALSE))</f>
        <v>6860023.582640571</v>
      </c>
      <c r="P148">
        <f t="shared" si="4"/>
        <v>-0.5117558836936951</v>
      </c>
      <c r="Q148">
        <f t="shared" si="5"/>
        <v>-0.03735942952334881</v>
      </c>
    </row>
    <row r="149" spans="1:17" ht="12.75">
      <c r="A149" t="s">
        <v>21</v>
      </c>
      <c r="B149">
        <v>148</v>
      </c>
      <c r="C149">
        <v>2</v>
      </c>
      <c r="D149">
        <v>28.11</v>
      </c>
      <c r="E149">
        <v>1</v>
      </c>
      <c r="F149">
        <v>1</v>
      </c>
      <c r="G149">
        <v>2</v>
      </c>
      <c r="H149">
        <v>11</v>
      </c>
      <c r="I149">
        <v>307</v>
      </c>
      <c r="K149">
        <v>227</v>
      </c>
      <c r="L149">
        <f>VLOOKUP($B149,fotopuut_2010!$B$1:$Q$214,3,FALSE)</f>
        <v>2515351.19</v>
      </c>
      <c r="M149">
        <f>VLOOKUP($B149,fotopuut_2010!$B$1:$Q$214,4,FALSE)</f>
        <v>6860024.34</v>
      </c>
      <c r="N149">
        <f>IF(ISNA(VLOOKUP($K149,mittaukset_2002!$A$4:$P$270,5,FALSE)),"",VLOOKUP($K149,mittaukset_2002!$A$4:$P$270,5,FALSE))</f>
        <v>2515351.0388269518</v>
      </c>
      <c r="O149">
        <f>IF(ISNA(VLOOKUP($K149,mittaukset_2002!$A$4:$P$270,6,FALSE)),"",VLOOKUP($K149,mittaukset_2002!$A$4:$P$270,6,FALSE))</f>
        <v>6860024.509714855</v>
      </c>
      <c r="P149">
        <f t="shared" si="4"/>
        <v>-0.15117304818704724</v>
      </c>
      <c r="Q149">
        <f t="shared" si="5"/>
        <v>0.16971485503017902</v>
      </c>
    </row>
    <row r="150" spans="1:17" ht="12.75">
      <c r="A150" t="s">
        <v>21</v>
      </c>
      <c r="B150">
        <v>149</v>
      </c>
      <c r="C150">
        <v>2</v>
      </c>
      <c r="D150">
        <v>23.17</v>
      </c>
      <c r="E150">
        <v>1</v>
      </c>
      <c r="F150">
        <v>1</v>
      </c>
      <c r="G150">
        <v>2</v>
      </c>
      <c r="H150">
        <v>11</v>
      </c>
      <c r="I150">
        <v>264</v>
      </c>
      <c r="K150">
        <v>225</v>
      </c>
      <c r="L150">
        <f>VLOOKUP($B150,fotopuut_2010!$B$1:$Q$214,3,FALSE)</f>
        <v>2515353.51</v>
      </c>
      <c r="M150">
        <f>VLOOKUP($B150,fotopuut_2010!$B$1:$Q$214,4,FALSE)</f>
        <v>6860024.11</v>
      </c>
      <c r="N150">
        <f>IF(ISNA(VLOOKUP($K150,mittaukset_2002!$A$4:$P$270,5,FALSE)),"",VLOOKUP($K150,mittaukset_2002!$A$4:$P$270,5,FALSE))</f>
        <v>2515352.9597108094</v>
      </c>
      <c r="O150">
        <f>IF(ISNA(VLOOKUP($K150,mittaukset_2002!$A$4:$P$270,6,FALSE)),"",VLOOKUP($K150,mittaukset_2002!$A$4:$P$270,6,FALSE))</f>
        <v>6860024.460395094</v>
      </c>
      <c r="P150">
        <f t="shared" si="4"/>
        <v>-0.5502891903743148</v>
      </c>
      <c r="Q150">
        <f t="shared" si="5"/>
        <v>0.3503950936719775</v>
      </c>
    </row>
    <row r="151" spans="1:17" ht="12.75">
      <c r="A151" t="s">
        <v>21</v>
      </c>
      <c r="B151">
        <v>150</v>
      </c>
      <c r="C151">
        <v>2</v>
      </c>
      <c r="D151">
        <v>24.89</v>
      </c>
      <c r="E151">
        <v>1</v>
      </c>
      <c r="F151">
        <v>1</v>
      </c>
      <c r="G151">
        <v>2</v>
      </c>
      <c r="H151">
        <v>11</v>
      </c>
      <c r="I151">
        <v>258</v>
      </c>
      <c r="K151">
        <v>231</v>
      </c>
      <c r="L151">
        <f>VLOOKUP($B151,fotopuut_2010!$B$1:$Q$214,3,FALSE)</f>
        <v>2515347.72</v>
      </c>
      <c r="M151">
        <f>VLOOKUP($B151,fotopuut_2010!$B$1:$Q$214,4,FALSE)</f>
        <v>6860027.28</v>
      </c>
      <c r="N151">
        <f>IF(ISNA(VLOOKUP($K151,mittaukset_2002!$A$4:$P$270,5,FALSE)),"",VLOOKUP($K151,mittaukset_2002!$A$4:$P$270,5,FALSE))</f>
        <v>2515347.389463873</v>
      </c>
      <c r="O151">
        <f>IF(ISNA(VLOOKUP($K151,mittaukset_2002!$A$4:$P$270,6,FALSE)),"",VLOOKUP($K151,mittaukset_2002!$A$4:$P$270,6,FALSE))</f>
        <v>6860027.14937446</v>
      </c>
      <c r="P151">
        <f t="shared" si="4"/>
        <v>-0.3305361270904541</v>
      </c>
      <c r="Q151">
        <f t="shared" si="5"/>
        <v>-0.1306255403906107</v>
      </c>
    </row>
    <row r="152" spans="1:17" ht="12.75">
      <c r="A152" t="s">
        <v>21</v>
      </c>
      <c r="B152">
        <v>151</v>
      </c>
      <c r="C152">
        <v>2</v>
      </c>
      <c r="D152">
        <v>25.7</v>
      </c>
      <c r="E152">
        <v>1</v>
      </c>
      <c r="F152">
        <v>1</v>
      </c>
      <c r="G152">
        <v>2</v>
      </c>
      <c r="H152">
        <v>11</v>
      </c>
      <c r="I152">
        <v>245</v>
      </c>
      <c r="K152">
        <v>224</v>
      </c>
      <c r="L152">
        <f>VLOOKUP($B152,fotopuut_2010!$B$1:$Q$214,3,FALSE)</f>
        <v>2515353.17</v>
      </c>
      <c r="M152">
        <f>VLOOKUP($B152,fotopuut_2010!$B$1:$Q$214,4,FALSE)</f>
        <v>6860027.89</v>
      </c>
      <c r="N152">
        <f>IF(ISNA(VLOOKUP($K152,mittaukset_2002!$A$4:$P$270,5,FALSE)),"",VLOOKUP($K152,mittaukset_2002!$A$4:$P$270,5,FALSE))</f>
        <v>2515353.2463475787</v>
      </c>
      <c r="O152">
        <f>IF(ISNA(VLOOKUP($K152,mittaukset_2002!$A$4:$P$270,6,FALSE)),"",VLOOKUP($K152,mittaukset_2002!$A$4:$P$270,6,FALSE))</f>
        <v>6860027.683174375</v>
      </c>
      <c r="P152">
        <f t="shared" si="4"/>
        <v>0.07634757878258824</v>
      </c>
      <c r="Q152">
        <f t="shared" si="5"/>
        <v>-0.20682562422007322</v>
      </c>
    </row>
    <row r="153" spans="1:17" ht="12.75">
      <c r="A153" t="s">
        <v>21</v>
      </c>
      <c r="B153">
        <v>152</v>
      </c>
      <c r="C153">
        <v>2</v>
      </c>
      <c r="D153">
        <v>25.57</v>
      </c>
      <c r="E153">
        <v>1</v>
      </c>
      <c r="F153">
        <v>1</v>
      </c>
      <c r="G153">
        <v>2</v>
      </c>
      <c r="H153">
        <v>31</v>
      </c>
      <c r="J153" t="s">
        <v>44</v>
      </c>
      <c r="L153">
        <f>VLOOKUP($B153,fotopuut_2010!$B$1:$Q$214,3,FALSE)</f>
        <v>2515348.6</v>
      </c>
      <c r="M153">
        <f>VLOOKUP($B153,fotopuut_2010!$B$1:$Q$214,4,FALSE)</f>
        <v>6860030.34</v>
      </c>
      <c r="N153">
        <f>IF(ISNA(VLOOKUP($K153,mittaukset_2002!$A$4:$P$270,5,FALSE)),"",VLOOKUP($K153,mittaukset_2002!$A$4:$P$270,5,FALSE))</f>
      </c>
      <c r="O153">
        <f>IF(ISNA(VLOOKUP($K153,mittaukset_2002!$A$4:$P$270,6,FALSE)),"",VLOOKUP($K153,mittaukset_2002!$A$4:$P$270,6,FALSE))</f>
      </c>
      <c r="P153">
        <f t="shared" si="4"/>
      </c>
      <c r="Q153">
        <f t="shared" si="5"/>
      </c>
    </row>
    <row r="154" spans="1:17" ht="12.75">
      <c r="A154" t="s">
        <v>21</v>
      </c>
      <c r="B154">
        <v>153</v>
      </c>
      <c r="C154">
        <v>2</v>
      </c>
      <c r="D154">
        <v>24.53</v>
      </c>
      <c r="E154">
        <v>1</v>
      </c>
      <c r="F154">
        <v>1</v>
      </c>
      <c r="G154">
        <v>2</v>
      </c>
      <c r="H154">
        <v>11</v>
      </c>
      <c r="I154">
        <v>230</v>
      </c>
      <c r="J154" t="s">
        <v>45</v>
      </c>
      <c r="K154">
        <v>223</v>
      </c>
      <c r="L154">
        <f>VLOOKUP($B154,fotopuut_2010!$B$1:$Q$214,3,FALSE)</f>
        <v>2515354.5</v>
      </c>
      <c r="M154">
        <f>VLOOKUP($B154,fotopuut_2010!$B$1:$Q$214,4,FALSE)</f>
        <v>6860030.42</v>
      </c>
      <c r="N154">
        <f>IF(ISNA(VLOOKUP($K154,mittaukset_2002!$A$4:$P$270,5,FALSE)),"",VLOOKUP($K154,mittaukset_2002!$A$4:$P$270,5,FALSE))</f>
        <v>2515353.983561948</v>
      </c>
      <c r="O154">
        <f>IF(ISNA(VLOOKUP($K154,mittaukset_2002!$A$4:$P$270,6,FALSE)),"",VLOOKUP($K154,mittaukset_2002!$A$4:$P$270,6,FALSE))</f>
        <v>6860029.783949478</v>
      </c>
      <c r="P154">
        <f t="shared" si="4"/>
        <v>-0.5164380520582199</v>
      </c>
      <c r="Q154">
        <f t="shared" si="5"/>
        <v>-0.6360505223274231</v>
      </c>
    </row>
    <row r="155" spans="1:17" ht="12.75">
      <c r="A155" t="s">
        <v>21</v>
      </c>
      <c r="B155">
        <v>154</v>
      </c>
      <c r="C155">
        <v>2</v>
      </c>
      <c r="D155">
        <v>25.29</v>
      </c>
      <c r="E155">
        <v>1</v>
      </c>
      <c r="F155">
        <v>1</v>
      </c>
      <c r="G155">
        <v>2</v>
      </c>
      <c r="H155">
        <v>11</v>
      </c>
      <c r="I155">
        <v>244</v>
      </c>
      <c r="K155">
        <v>229</v>
      </c>
      <c r="L155">
        <f>VLOOKUP($B155,fotopuut_2010!$B$1:$Q$214,3,FALSE)</f>
        <v>2515357.09</v>
      </c>
      <c r="M155">
        <f>VLOOKUP($B155,fotopuut_2010!$B$1:$Q$214,4,FALSE)</f>
        <v>6860033</v>
      </c>
      <c r="N155">
        <f>IF(ISNA(VLOOKUP($K155,mittaukset_2002!$A$4:$P$270,5,FALSE)),"",VLOOKUP($K155,mittaukset_2002!$A$4:$P$270,5,FALSE))</f>
        <v>2515356.9916795157</v>
      </c>
      <c r="O155">
        <f>IF(ISNA(VLOOKUP($K155,mittaukset_2002!$A$4:$P$270,6,FALSE)),"",VLOOKUP($K155,mittaukset_2002!$A$4:$P$270,6,FALSE))</f>
        <v>6860032.69188633</v>
      </c>
      <c r="P155">
        <f t="shared" si="4"/>
        <v>-0.09832048416137695</v>
      </c>
      <c r="Q155">
        <f t="shared" si="5"/>
        <v>-0.30811366997659206</v>
      </c>
    </row>
    <row r="156" spans="1:17" ht="12.75">
      <c r="A156" t="s">
        <v>21</v>
      </c>
      <c r="B156">
        <v>155</v>
      </c>
      <c r="C156">
        <v>2</v>
      </c>
      <c r="D156">
        <v>25.53</v>
      </c>
      <c r="E156">
        <v>1</v>
      </c>
      <c r="F156">
        <v>1</v>
      </c>
      <c r="G156">
        <v>2</v>
      </c>
      <c r="H156">
        <v>11</v>
      </c>
      <c r="I156">
        <v>269</v>
      </c>
      <c r="K156">
        <v>234</v>
      </c>
      <c r="L156">
        <f>VLOOKUP($B156,fotopuut_2010!$B$1:$Q$214,3,FALSE)</f>
        <v>2515351.54</v>
      </c>
      <c r="M156">
        <f>VLOOKUP($B156,fotopuut_2010!$B$1:$Q$214,4,FALSE)</f>
        <v>6860035.65</v>
      </c>
      <c r="N156">
        <f>IF(ISNA(VLOOKUP($K156,mittaukset_2002!$A$4:$P$270,5,FALSE)),"",VLOOKUP($K156,mittaukset_2002!$A$4:$P$270,5,FALSE))</f>
        <v>2515351.055812237</v>
      </c>
      <c r="O156">
        <f>IF(ISNA(VLOOKUP($K156,mittaukset_2002!$A$4:$P$270,6,FALSE)),"",VLOOKUP($K156,mittaukset_2002!$A$4:$P$270,6,FALSE))</f>
        <v>6860035.38955705</v>
      </c>
      <c r="P156">
        <f t="shared" si="4"/>
        <v>-0.484187763184309</v>
      </c>
      <c r="Q156">
        <f t="shared" si="5"/>
        <v>-0.2604429507628083</v>
      </c>
    </row>
    <row r="157" spans="1:17" ht="12.75">
      <c r="A157" t="s">
        <v>21</v>
      </c>
      <c r="B157">
        <v>156</v>
      </c>
      <c r="C157">
        <v>2</v>
      </c>
      <c r="D157">
        <v>22.91</v>
      </c>
      <c r="E157">
        <v>1</v>
      </c>
      <c r="F157">
        <v>1</v>
      </c>
      <c r="G157">
        <v>2</v>
      </c>
      <c r="H157">
        <v>11</v>
      </c>
      <c r="I157">
        <v>229</v>
      </c>
      <c r="K157">
        <v>228</v>
      </c>
      <c r="L157">
        <f>VLOOKUP($B157,fotopuut_2010!$B$1:$Q$214,3,FALSE)</f>
        <v>2515358.87</v>
      </c>
      <c r="M157">
        <f>VLOOKUP($B157,fotopuut_2010!$B$1:$Q$214,4,FALSE)</f>
        <v>6860033.95</v>
      </c>
      <c r="N157">
        <f>IF(ISNA(VLOOKUP($K157,mittaukset_2002!$A$4:$P$270,5,FALSE)),"",VLOOKUP($K157,mittaukset_2002!$A$4:$P$270,5,FALSE))</f>
        <v>2515358.9209631206</v>
      </c>
      <c r="O157">
        <f>IF(ISNA(VLOOKUP($K157,mittaukset_2002!$A$4:$P$270,6,FALSE)),"",VLOOKUP($K157,mittaukset_2002!$A$4:$P$270,6,FALSE))</f>
        <v>6860033.846443296</v>
      </c>
      <c r="P157">
        <f t="shared" si="4"/>
        <v>0.05096312053501606</v>
      </c>
      <c r="Q157">
        <f t="shared" si="5"/>
        <v>-0.10355670377612114</v>
      </c>
    </row>
    <row r="158" spans="1:17" ht="12.75">
      <c r="A158" t="s">
        <v>21</v>
      </c>
      <c r="B158">
        <v>157</v>
      </c>
      <c r="C158">
        <v>2</v>
      </c>
      <c r="D158">
        <v>22.21</v>
      </c>
      <c r="E158">
        <v>1</v>
      </c>
      <c r="F158">
        <v>1</v>
      </c>
      <c r="G158">
        <v>2</v>
      </c>
      <c r="H158">
        <v>11</v>
      </c>
      <c r="I158">
        <v>219</v>
      </c>
      <c r="K158">
        <v>235</v>
      </c>
      <c r="L158">
        <f>VLOOKUP($B158,fotopuut_2010!$B$1:$Q$214,3,FALSE)</f>
        <v>2515353.51</v>
      </c>
      <c r="M158">
        <f>VLOOKUP($B158,fotopuut_2010!$B$1:$Q$214,4,FALSE)</f>
        <v>6860038.45</v>
      </c>
      <c r="N158">
        <f>IF(ISNA(VLOOKUP($K158,mittaukset_2002!$A$4:$P$270,5,FALSE)),"",VLOOKUP($K158,mittaukset_2002!$A$4:$P$270,5,FALSE))</f>
        <v>2515352.9794470402</v>
      </c>
      <c r="O158">
        <f>IF(ISNA(VLOOKUP($K158,mittaukset_2002!$A$4:$P$270,6,FALSE)),"",VLOOKUP($K158,mittaukset_2002!$A$4:$P$270,6,FALSE))</f>
        <v>6860038.276743523</v>
      </c>
      <c r="P158">
        <f t="shared" si="4"/>
        <v>-0.5305529595352709</v>
      </c>
      <c r="Q158">
        <f t="shared" si="5"/>
        <v>-0.17325647734105587</v>
      </c>
    </row>
    <row r="159" spans="1:17" ht="12.75">
      <c r="A159" t="s">
        <v>21</v>
      </c>
      <c r="B159">
        <v>158</v>
      </c>
      <c r="C159">
        <v>2</v>
      </c>
      <c r="D159">
        <v>24.4</v>
      </c>
      <c r="E159">
        <v>1</v>
      </c>
      <c r="F159">
        <v>1</v>
      </c>
      <c r="G159">
        <v>2</v>
      </c>
      <c r="H159">
        <v>11</v>
      </c>
      <c r="I159">
        <v>281</v>
      </c>
      <c r="K159">
        <v>240</v>
      </c>
      <c r="L159">
        <f>VLOOKUP($B159,fotopuut_2010!$B$1:$Q$214,3,FALSE)</f>
        <v>2515355.5</v>
      </c>
      <c r="M159">
        <f>VLOOKUP($B159,fotopuut_2010!$B$1:$Q$214,4,FALSE)</f>
        <v>6860040.05</v>
      </c>
      <c r="N159">
        <f>IF(ISNA(VLOOKUP($K159,mittaukset_2002!$A$4:$P$270,5,FALSE)),"",VLOOKUP($K159,mittaukset_2002!$A$4:$P$270,5,FALSE))</f>
        <v>2515355.050330226</v>
      </c>
      <c r="O159">
        <f>IF(ISNA(VLOOKUP($K159,mittaukset_2002!$A$4:$P$270,6,FALSE)),"",VLOOKUP($K159,mittaukset_2002!$A$4:$P$270,6,FALSE))</f>
        <v>6860039.950838174</v>
      </c>
      <c r="P159">
        <f t="shared" si="4"/>
        <v>-0.4496697741560638</v>
      </c>
      <c r="Q159">
        <f t="shared" si="5"/>
        <v>-0.09916182607412338</v>
      </c>
    </row>
    <row r="160" spans="1:17" ht="12.75">
      <c r="A160" t="s">
        <v>21</v>
      </c>
      <c r="B160">
        <v>159</v>
      </c>
      <c r="C160">
        <v>2</v>
      </c>
      <c r="D160">
        <v>25.1</v>
      </c>
      <c r="E160">
        <v>1</v>
      </c>
      <c r="F160">
        <v>1</v>
      </c>
      <c r="G160">
        <v>2</v>
      </c>
      <c r="H160">
        <v>11</v>
      </c>
      <c r="I160">
        <v>271</v>
      </c>
      <c r="K160">
        <v>238</v>
      </c>
      <c r="L160">
        <f>VLOOKUP($B160,fotopuut_2010!$B$1:$Q$214,3,FALSE)</f>
        <v>2515352.25</v>
      </c>
      <c r="M160">
        <f>VLOOKUP($B160,fotopuut_2010!$B$1:$Q$214,4,FALSE)</f>
        <v>6860042.39</v>
      </c>
      <c r="N160">
        <f>IF(ISNA(VLOOKUP($K160,mittaukset_2002!$A$4:$P$270,5,FALSE)),"",VLOOKUP($K160,mittaukset_2002!$A$4:$P$270,5,FALSE))</f>
        <v>2515351.707831889</v>
      </c>
      <c r="O160">
        <f>IF(ISNA(VLOOKUP($K160,mittaukset_2002!$A$4:$P$270,6,FALSE)),"",VLOOKUP($K160,mittaukset_2002!$A$4:$P$270,6,FALSE))</f>
        <v>6860042.17628926</v>
      </c>
      <c r="P160">
        <f t="shared" si="4"/>
        <v>-0.5421681110747159</v>
      </c>
      <c r="Q160">
        <f t="shared" si="5"/>
        <v>-0.21371073927730322</v>
      </c>
    </row>
    <row r="161" spans="1:17" ht="12.75">
      <c r="A161" t="s">
        <v>21</v>
      </c>
      <c r="B161">
        <v>160</v>
      </c>
      <c r="C161">
        <v>2</v>
      </c>
      <c r="D161">
        <v>24.02</v>
      </c>
      <c r="E161">
        <v>1</v>
      </c>
      <c r="F161">
        <v>1</v>
      </c>
      <c r="G161">
        <v>2</v>
      </c>
      <c r="H161">
        <v>11</v>
      </c>
      <c r="I161">
        <v>274</v>
      </c>
      <c r="K161">
        <v>239</v>
      </c>
      <c r="L161">
        <f>VLOOKUP($B161,fotopuut_2010!$B$1:$Q$214,3,FALSE)</f>
        <v>2515359.86</v>
      </c>
      <c r="M161">
        <f>VLOOKUP($B161,fotopuut_2010!$B$1:$Q$214,4,FALSE)</f>
        <v>6860045.36</v>
      </c>
      <c r="N161">
        <f>IF(ISNA(VLOOKUP($K161,mittaukset_2002!$A$4:$P$270,5,FALSE)),"",VLOOKUP($K161,mittaukset_2002!$A$4:$P$270,5,FALSE))</f>
        <v>2515359.675842393</v>
      </c>
      <c r="O161">
        <f>IF(ISNA(VLOOKUP($K161,mittaukset_2002!$A$4:$P$270,6,FALSE)),"",VLOOKUP($K161,mittaukset_2002!$A$4:$P$270,6,FALSE))</f>
        <v>6860045.159813646</v>
      </c>
      <c r="P161">
        <f t="shared" si="4"/>
        <v>-0.18415760667994618</v>
      </c>
      <c r="Q161">
        <f t="shared" si="5"/>
        <v>-0.20018635410815477</v>
      </c>
    </row>
    <row r="162" spans="1:17" ht="12.75">
      <c r="A162" t="s">
        <v>21</v>
      </c>
      <c r="B162">
        <v>161</v>
      </c>
      <c r="C162">
        <v>2</v>
      </c>
      <c r="D162">
        <v>24.13</v>
      </c>
      <c r="E162">
        <v>1</v>
      </c>
      <c r="F162">
        <v>1</v>
      </c>
      <c r="G162">
        <v>2</v>
      </c>
      <c r="H162">
        <v>11</v>
      </c>
      <c r="I162">
        <v>270</v>
      </c>
      <c r="K162">
        <v>243</v>
      </c>
      <c r="L162">
        <f>VLOOKUP($B162,fotopuut_2010!$B$1:$Q$214,3,FALSE)</f>
        <v>2515361.81</v>
      </c>
      <c r="M162">
        <f>VLOOKUP($B162,fotopuut_2010!$B$1:$Q$214,4,FALSE)</f>
        <v>6860048.1</v>
      </c>
      <c r="N162">
        <f>IF(ISNA(VLOOKUP($K162,mittaukset_2002!$A$4:$P$270,5,FALSE)),"",VLOOKUP($K162,mittaukset_2002!$A$4:$P$270,5,FALSE))</f>
        <v>2515361.8467949117</v>
      </c>
      <c r="O162">
        <f>IF(ISNA(VLOOKUP($K162,mittaukset_2002!$A$4:$P$270,6,FALSE)),"",VLOOKUP($K162,mittaukset_2002!$A$4:$P$270,6,FALSE))</f>
        <v>6860048.106118044</v>
      </c>
      <c r="P162">
        <f t="shared" si="4"/>
        <v>0.03679491160437465</v>
      </c>
      <c r="Q162">
        <f t="shared" si="5"/>
        <v>0.0061180442571640015</v>
      </c>
    </row>
    <row r="163" spans="1:17" ht="12.75">
      <c r="A163" t="s">
        <v>21</v>
      </c>
      <c r="B163">
        <v>162</v>
      </c>
      <c r="C163">
        <v>2</v>
      </c>
      <c r="D163">
        <v>25.94</v>
      </c>
      <c r="E163">
        <v>1</v>
      </c>
      <c r="F163">
        <v>1</v>
      </c>
      <c r="G163">
        <v>2</v>
      </c>
      <c r="H163">
        <v>11</v>
      </c>
      <c r="I163">
        <v>290</v>
      </c>
      <c r="K163">
        <v>248</v>
      </c>
      <c r="L163">
        <f>VLOOKUP($B163,fotopuut_2010!$B$1:$Q$214,3,FALSE)</f>
        <v>2515359.07</v>
      </c>
      <c r="M163">
        <f>VLOOKUP($B163,fotopuut_2010!$B$1:$Q$214,4,FALSE)</f>
        <v>6860053.42</v>
      </c>
      <c r="N163">
        <f>IF(ISNA(VLOOKUP($K163,mittaukset_2002!$A$4:$P$270,5,FALSE)),"",VLOOKUP($K163,mittaukset_2002!$A$4:$P$270,5,FALSE))</f>
        <v>2515358.6380705456</v>
      </c>
      <c r="O163">
        <f>IF(ISNA(VLOOKUP($K163,mittaukset_2002!$A$4:$P$270,6,FALSE)),"",VLOOKUP($K163,mittaukset_2002!$A$4:$P$270,6,FALSE))</f>
        <v>6860053.245982941</v>
      </c>
      <c r="P163">
        <f t="shared" si="4"/>
        <v>-0.43192945420742035</v>
      </c>
      <c r="Q163">
        <f t="shared" si="5"/>
        <v>-0.17401705868542194</v>
      </c>
    </row>
    <row r="164" spans="1:17" ht="12.75">
      <c r="A164" t="s">
        <v>21</v>
      </c>
      <c r="B164">
        <v>163</v>
      </c>
      <c r="C164">
        <v>2</v>
      </c>
      <c r="D164">
        <v>17.47</v>
      </c>
      <c r="E164">
        <v>0</v>
      </c>
      <c r="J164" t="s">
        <v>25</v>
      </c>
      <c r="L164">
        <f>VLOOKUP($B164,fotopuut_2010!$B$1:$Q$214,3,FALSE)</f>
        <v>2515363.97</v>
      </c>
      <c r="M164">
        <f>VLOOKUP($B164,fotopuut_2010!$B$1:$Q$214,4,FALSE)</f>
        <v>6860056.86</v>
      </c>
      <c r="N164">
        <f>IF(ISNA(VLOOKUP($K164,mittaukset_2002!$A$4:$P$270,5,FALSE)),"",VLOOKUP($K164,mittaukset_2002!$A$4:$P$270,5,FALSE))</f>
      </c>
      <c r="O164">
        <f>IF(ISNA(VLOOKUP($K164,mittaukset_2002!$A$4:$P$270,6,FALSE)),"",VLOOKUP($K164,mittaukset_2002!$A$4:$P$270,6,FALSE))</f>
      </c>
      <c r="P164">
        <f t="shared" si="4"/>
      </c>
      <c r="Q164">
        <f t="shared" si="5"/>
      </c>
    </row>
    <row r="165" spans="1:17" ht="12.75">
      <c r="A165" t="s">
        <v>21</v>
      </c>
      <c r="B165">
        <v>164</v>
      </c>
      <c r="C165">
        <v>2</v>
      </c>
      <c r="D165">
        <v>16.22</v>
      </c>
      <c r="E165">
        <v>0</v>
      </c>
      <c r="J165" t="s">
        <v>25</v>
      </c>
      <c r="L165">
        <f>VLOOKUP($B165,fotopuut_2010!$B$1:$Q$214,3,FALSE)</f>
        <v>2515366.45</v>
      </c>
      <c r="M165">
        <f>VLOOKUP($B165,fotopuut_2010!$B$1:$Q$214,4,FALSE)</f>
        <v>6860056.77</v>
      </c>
      <c r="N165">
        <f>IF(ISNA(VLOOKUP($K165,mittaukset_2002!$A$4:$P$270,5,FALSE)),"",VLOOKUP($K165,mittaukset_2002!$A$4:$P$270,5,FALSE))</f>
      </c>
      <c r="O165">
        <f>IF(ISNA(VLOOKUP($K165,mittaukset_2002!$A$4:$P$270,6,FALSE)),"",VLOOKUP($K165,mittaukset_2002!$A$4:$P$270,6,FALSE))</f>
      </c>
      <c r="P165">
        <f t="shared" si="4"/>
      </c>
      <c r="Q165">
        <f t="shared" si="5"/>
      </c>
    </row>
    <row r="166" spans="1:17" ht="12.75">
      <c r="A166" t="s">
        <v>21</v>
      </c>
      <c r="B166">
        <v>165</v>
      </c>
      <c r="C166">
        <v>2</v>
      </c>
      <c r="D166">
        <v>28.83</v>
      </c>
      <c r="E166">
        <v>0</v>
      </c>
      <c r="J166" t="s">
        <v>25</v>
      </c>
      <c r="L166">
        <f>VLOOKUP($B166,fotopuut_2010!$B$1:$Q$214,3,FALSE)</f>
        <v>2515363.09</v>
      </c>
      <c r="M166">
        <f>VLOOKUP($B166,fotopuut_2010!$B$1:$Q$214,4,FALSE)</f>
        <v>6860062.51</v>
      </c>
      <c r="N166">
        <f>IF(ISNA(VLOOKUP($K166,mittaukset_2002!$A$4:$P$270,5,FALSE)),"",VLOOKUP($K166,mittaukset_2002!$A$4:$P$270,5,FALSE))</f>
      </c>
      <c r="O166">
        <f>IF(ISNA(VLOOKUP($K166,mittaukset_2002!$A$4:$P$270,6,FALSE)),"",VLOOKUP($K166,mittaukset_2002!$A$4:$P$270,6,FALSE))</f>
      </c>
      <c r="P166">
        <f t="shared" si="4"/>
      </c>
      <c r="Q166">
        <f t="shared" si="5"/>
      </c>
    </row>
    <row r="167" spans="1:17" ht="12.75">
      <c r="A167" t="s">
        <v>21</v>
      </c>
      <c r="B167">
        <v>166</v>
      </c>
      <c r="C167">
        <v>2</v>
      </c>
      <c r="D167">
        <v>32.52</v>
      </c>
      <c r="E167">
        <v>0</v>
      </c>
      <c r="J167" t="s">
        <v>25</v>
      </c>
      <c r="L167">
        <f>VLOOKUP($B167,fotopuut_2010!$B$1:$Q$214,3,FALSE)</f>
        <v>2515367.96</v>
      </c>
      <c r="M167">
        <f>VLOOKUP($B167,fotopuut_2010!$B$1:$Q$214,4,FALSE)</f>
        <v>6860066.04</v>
      </c>
      <c r="N167">
        <f>IF(ISNA(VLOOKUP($K167,mittaukset_2002!$A$4:$P$270,5,FALSE)),"",VLOOKUP($K167,mittaukset_2002!$A$4:$P$270,5,FALSE))</f>
      </c>
      <c r="O167">
        <f>IF(ISNA(VLOOKUP($K167,mittaukset_2002!$A$4:$P$270,6,FALSE)),"",VLOOKUP($K167,mittaukset_2002!$A$4:$P$270,6,FALSE))</f>
      </c>
      <c r="P167">
        <f t="shared" si="4"/>
      </c>
      <c r="Q167">
        <f t="shared" si="5"/>
      </c>
    </row>
    <row r="168" spans="1:17" ht="12.75">
      <c r="A168" t="s">
        <v>21</v>
      </c>
      <c r="B168">
        <v>167</v>
      </c>
      <c r="C168">
        <v>2</v>
      </c>
      <c r="D168">
        <v>28.96</v>
      </c>
      <c r="E168">
        <v>0</v>
      </c>
      <c r="J168" t="s">
        <v>25</v>
      </c>
      <c r="L168">
        <f>VLOOKUP($B168,fotopuut_2010!$B$1:$Q$214,3,FALSE)</f>
        <v>2515363.76</v>
      </c>
      <c r="M168">
        <f>VLOOKUP($B168,fotopuut_2010!$B$1:$Q$214,4,FALSE)</f>
        <v>6860072.19</v>
      </c>
      <c r="N168">
        <f>IF(ISNA(VLOOKUP($K168,mittaukset_2002!$A$4:$P$270,5,FALSE)),"",VLOOKUP($K168,mittaukset_2002!$A$4:$P$270,5,FALSE))</f>
      </c>
      <c r="O168">
        <f>IF(ISNA(VLOOKUP($K168,mittaukset_2002!$A$4:$P$270,6,FALSE)),"",VLOOKUP($K168,mittaukset_2002!$A$4:$P$270,6,FALSE))</f>
      </c>
      <c r="P168">
        <f t="shared" si="4"/>
      </c>
      <c r="Q168">
        <f t="shared" si="5"/>
      </c>
    </row>
    <row r="169" spans="1:17" ht="12.75">
      <c r="A169" t="s">
        <v>21</v>
      </c>
      <c r="B169">
        <v>168</v>
      </c>
      <c r="C169">
        <v>2</v>
      </c>
      <c r="D169">
        <v>25.53</v>
      </c>
      <c r="E169">
        <v>1</v>
      </c>
      <c r="F169">
        <v>1</v>
      </c>
      <c r="G169">
        <v>2</v>
      </c>
      <c r="H169">
        <v>1</v>
      </c>
      <c r="I169">
        <v>357</v>
      </c>
      <c r="K169">
        <v>171</v>
      </c>
      <c r="L169">
        <f>VLOOKUP($B169,fotopuut_2010!$B$1:$Q$214,3,FALSE)</f>
        <v>2515343.19</v>
      </c>
      <c r="M169">
        <f>VLOOKUP($B169,fotopuut_2010!$B$1:$Q$214,4,FALSE)</f>
        <v>6859962.25</v>
      </c>
      <c r="N169">
        <f>IF(ISNA(VLOOKUP($K169,mittaukset_2002!$A$4:$P$270,5,FALSE)),"",VLOOKUP($K169,mittaukset_2002!$A$4:$P$270,5,FALSE))</f>
        <v>2515342.6624977128</v>
      </c>
      <c r="O169">
        <f>IF(ISNA(VLOOKUP($K169,mittaukset_2002!$A$4:$P$270,6,FALSE)),"",VLOOKUP($K169,mittaukset_2002!$A$4:$P$270,6,FALSE))</f>
        <v>6859962.273000102</v>
      </c>
      <c r="P169">
        <f t="shared" si="4"/>
        <v>-0.5275022871792316</v>
      </c>
      <c r="Q169">
        <f t="shared" si="5"/>
        <v>0.023000101558864117</v>
      </c>
    </row>
    <row r="170" spans="1:17" ht="12.75">
      <c r="A170" t="s">
        <v>21</v>
      </c>
      <c r="B170">
        <v>169</v>
      </c>
      <c r="C170">
        <v>2</v>
      </c>
      <c r="D170">
        <v>26.83</v>
      </c>
      <c r="E170">
        <v>1</v>
      </c>
      <c r="F170">
        <v>1</v>
      </c>
      <c r="G170">
        <v>2</v>
      </c>
      <c r="H170">
        <v>11</v>
      </c>
      <c r="I170">
        <v>348</v>
      </c>
      <c r="K170">
        <v>172</v>
      </c>
      <c r="L170">
        <f>VLOOKUP($B170,fotopuut_2010!$B$1:$Q$214,3,FALSE)</f>
        <v>2515342.52</v>
      </c>
      <c r="M170">
        <f>VLOOKUP($B170,fotopuut_2010!$B$1:$Q$214,4,FALSE)</f>
        <v>6859964.66</v>
      </c>
      <c r="N170">
        <f>IF(ISNA(VLOOKUP($K170,mittaukset_2002!$A$4:$P$270,5,FALSE)),"",VLOOKUP($K170,mittaukset_2002!$A$4:$P$270,5,FALSE))</f>
        <v>2515341.818400237</v>
      </c>
      <c r="O170">
        <f>IF(ISNA(VLOOKUP($K170,mittaukset_2002!$A$4:$P$270,6,FALSE)),"",VLOOKUP($K170,mittaukset_2002!$A$4:$P$270,6,FALSE))</f>
        <v>6859964.558947747</v>
      </c>
      <c r="P170">
        <f t="shared" si="4"/>
        <v>-0.7015997632406652</v>
      </c>
      <c r="Q170">
        <f t="shared" si="5"/>
        <v>-0.1010522535070777</v>
      </c>
    </row>
    <row r="171" spans="1:17" ht="12.75">
      <c r="A171" t="s">
        <v>21</v>
      </c>
      <c r="B171">
        <v>170</v>
      </c>
      <c r="C171">
        <v>2</v>
      </c>
      <c r="D171">
        <v>26.05</v>
      </c>
      <c r="E171">
        <v>1</v>
      </c>
      <c r="F171">
        <v>1</v>
      </c>
      <c r="G171">
        <v>2</v>
      </c>
      <c r="H171">
        <v>11</v>
      </c>
      <c r="I171">
        <v>352</v>
      </c>
      <c r="K171">
        <v>178</v>
      </c>
      <c r="L171">
        <f>VLOOKUP($B171,fotopuut_2010!$B$1:$Q$214,3,FALSE)</f>
        <v>2515338.34</v>
      </c>
      <c r="M171">
        <f>VLOOKUP($B171,fotopuut_2010!$B$1:$Q$214,4,FALSE)</f>
        <v>6859972.39</v>
      </c>
      <c r="N171">
        <f>IF(ISNA(VLOOKUP($K171,mittaukset_2002!$A$4:$P$270,5,FALSE)),"",VLOOKUP($K171,mittaukset_2002!$A$4:$P$270,5,FALSE))</f>
        <v>2515337.5867729452</v>
      </c>
      <c r="O171">
        <f>IF(ISNA(VLOOKUP($K171,mittaukset_2002!$A$4:$P$270,6,FALSE)),"",VLOOKUP($K171,mittaukset_2002!$A$4:$P$270,6,FALSE))</f>
        <v>6859972.184251011</v>
      </c>
      <c r="P171">
        <f t="shared" si="4"/>
        <v>-0.7532270546071231</v>
      </c>
      <c r="Q171">
        <f t="shared" si="5"/>
        <v>-0.20574898831546307</v>
      </c>
    </row>
    <row r="172" spans="1:17" ht="12.75">
      <c r="A172" t="s">
        <v>21</v>
      </c>
      <c r="B172">
        <v>171</v>
      </c>
      <c r="C172">
        <v>2</v>
      </c>
      <c r="D172">
        <v>26.79</v>
      </c>
      <c r="E172">
        <v>1</v>
      </c>
      <c r="F172">
        <v>1</v>
      </c>
      <c r="G172">
        <v>2</v>
      </c>
      <c r="H172">
        <v>11</v>
      </c>
      <c r="I172">
        <v>407</v>
      </c>
      <c r="J172" t="s">
        <v>46</v>
      </c>
      <c r="K172">
        <v>177</v>
      </c>
      <c r="L172">
        <f>VLOOKUP($B172,fotopuut_2010!$B$1:$Q$214,3,FALSE)</f>
        <v>2515343.99</v>
      </c>
      <c r="M172">
        <f>VLOOKUP($B172,fotopuut_2010!$B$1:$Q$214,4,FALSE)</f>
        <v>6859971.34</v>
      </c>
      <c r="N172">
        <f>IF(ISNA(VLOOKUP($K172,mittaukset_2002!$A$4:$P$270,5,FALSE)),"",VLOOKUP($K172,mittaukset_2002!$A$4:$P$270,5,FALSE))</f>
        <v>2515343.270064431</v>
      </c>
      <c r="O172">
        <f>IF(ISNA(VLOOKUP($K172,mittaukset_2002!$A$4:$P$270,6,FALSE)),"",VLOOKUP($K172,mittaukset_2002!$A$4:$P$270,6,FALSE))</f>
        <v>6859971.291864819</v>
      </c>
      <c r="P172">
        <f t="shared" si="4"/>
        <v>-0.7199355694465339</v>
      </c>
      <c r="Q172">
        <f t="shared" si="5"/>
        <v>-0.048135180957615376</v>
      </c>
    </row>
    <row r="173" spans="1:17" ht="12.75">
      <c r="A173" t="s">
        <v>21</v>
      </c>
      <c r="B173">
        <v>172</v>
      </c>
      <c r="C173">
        <v>2</v>
      </c>
      <c r="D173">
        <v>25.95</v>
      </c>
      <c r="E173">
        <v>1</v>
      </c>
      <c r="F173">
        <v>1</v>
      </c>
      <c r="G173">
        <v>2</v>
      </c>
      <c r="H173">
        <v>11</v>
      </c>
      <c r="I173">
        <v>355</v>
      </c>
      <c r="K173">
        <v>181</v>
      </c>
      <c r="L173">
        <f>VLOOKUP($B173,fotopuut_2010!$B$1:$Q$214,3,FALSE)</f>
        <v>2515346.98</v>
      </c>
      <c r="M173">
        <f>VLOOKUP($B173,fotopuut_2010!$B$1:$Q$214,4,FALSE)</f>
        <v>6859976.48</v>
      </c>
      <c r="N173">
        <f>IF(ISNA(VLOOKUP($K173,mittaukset_2002!$A$4:$P$270,5,FALSE)),"",VLOOKUP($K173,mittaukset_2002!$A$4:$P$270,5,FALSE))</f>
        <v>2515346.3433306357</v>
      </c>
      <c r="O173">
        <f>IF(ISNA(VLOOKUP($K173,mittaukset_2002!$A$4:$P$270,6,FALSE)),"",VLOOKUP($K173,mittaukset_2002!$A$4:$P$270,6,FALSE))</f>
        <v>6859976.633209382</v>
      </c>
      <c r="P173">
        <f t="shared" si="4"/>
        <v>-0.6366693642921746</v>
      </c>
      <c r="Q173">
        <f t="shared" si="5"/>
        <v>0.15320938173681498</v>
      </c>
    </row>
    <row r="174" spans="1:17" ht="12.75">
      <c r="A174" t="s">
        <v>21</v>
      </c>
      <c r="B174">
        <v>173</v>
      </c>
      <c r="C174">
        <v>2</v>
      </c>
      <c r="D174">
        <v>24.65</v>
      </c>
      <c r="E174">
        <v>1</v>
      </c>
      <c r="F174">
        <v>1</v>
      </c>
      <c r="G174">
        <v>2</v>
      </c>
      <c r="H174">
        <v>11</v>
      </c>
      <c r="I174">
        <v>286</v>
      </c>
      <c r="K174">
        <v>184</v>
      </c>
      <c r="L174">
        <f>VLOOKUP($B174,fotopuut_2010!$B$1:$Q$214,3,FALSE)</f>
        <v>2515346.79</v>
      </c>
      <c r="M174">
        <f>VLOOKUP($B174,fotopuut_2010!$B$1:$Q$214,4,FALSE)</f>
        <v>6859981.45</v>
      </c>
      <c r="N174">
        <f>IF(ISNA(VLOOKUP($K174,mittaukset_2002!$A$4:$P$270,5,FALSE)),"",VLOOKUP($K174,mittaukset_2002!$A$4:$P$270,5,FALSE))</f>
        <v>2515346.1900966447</v>
      </c>
      <c r="O174">
        <f>IF(ISNA(VLOOKUP($K174,mittaukset_2002!$A$4:$P$270,6,FALSE)),"",VLOOKUP($K174,mittaukset_2002!$A$4:$P$270,6,FALSE))</f>
        <v>6859981.121656478</v>
      </c>
      <c r="P174">
        <f t="shared" si="4"/>
        <v>-0.5999033553525805</v>
      </c>
      <c r="Q174">
        <f t="shared" si="5"/>
        <v>-0.3283435218036175</v>
      </c>
    </row>
    <row r="175" spans="1:17" ht="12.75">
      <c r="A175" t="s">
        <v>21</v>
      </c>
      <c r="B175">
        <v>174</v>
      </c>
      <c r="C175">
        <v>2</v>
      </c>
      <c r="D175">
        <v>27.7</v>
      </c>
      <c r="E175">
        <v>1</v>
      </c>
      <c r="F175">
        <v>1</v>
      </c>
      <c r="G175">
        <v>2</v>
      </c>
      <c r="H175">
        <v>11</v>
      </c>
      <c r="I175">
        <v>366</v>
      </c>
      <c r="K175">
        <v>188</v>
      </c>
      <c r="L175">
        <f>VLOOKUP($B175,fotopuut_2010!$B$1:$Q$214,3,FALSE)</f>
        <v>2515348.08</v>
      </c>
      <c r="M175">
        <f>VLOOKUP($B175,fotopuut_2010!$B$1:$Q$214,4,FALSE)</f>
        <v>6859987.85</v>
      </c>
      <c r="N175">
        <f>IF(ISNA(VLOOKUP($K175,mittaukset_2002!$A$4:$P$270,5,FALSE)),"",VLOOKUP($K175,mittaukset_2002!$A$4:$P$270,5,FALSE))</f>
        <v>2515347.711252222</v>
      </c>
      <c r="O175">
        <f>IF(ISNA(VLOOKUP($K175,mittaukset_2002!$A$4:$P$270,6,FALSE)),"",VLOOKUP($K175,mittaukset_2002!$A$4:$P$270,6,FALSE))</f>
        <v>6859987.885507151</v>
      </c>
      <c r="P175">
        <f t="shared" si="4"/>
        <v>-0.368747778236866</v>
      </c>
      <c r="Q175">
        <f t="shared" si="5"/>
        <v>0.035507150925695896</v>
      </c>
    </row>
    <row r="176" spans="1:17" ht="12.75">
      <c r="A176" t="s">
        <v>21</v>
      </c>
      <c r="B176">
        <v>175</v>
      </c>
      <c r="C176">
        <v>2</v>
      </c>
      <c r="D176">
        <v>28.55</v>
      </c>
      <c r="E176">
        <v>1</v>
      </c>
      <c r="F176">
        <v>1</v>
      </c>
      <c r="G176">
        <v>2</v>
      </c>
      <c r="H176">
        <v>11</v>
      </c>
      <c r="I176">
        <v>402</v>
      </c>
      <c r="K176">
        <v>190</v>
      </c>
      <c r="L176">
        <f>VLOOKUP($B176,fotopuut_2010!$B$1:$Q$214,3,FALSE)</f>
        <v>2515348.93</v>
      </c>
      <c r="M176">
        <f>VLOOKUP($B176,fotopuut_2010!$B$1:$Q$214,4,FALSE)</f>
        <v>6859991.66</v>
      </c>
      <c r="N176">
        <f>IF(ISNA(VLOOKUP($K176,mittaukset_2002!$A$4:$P$270,5,FALSE)),"",VLOOKUP($K176,mittaukset_2002!$A$4:$P$270,5,FALSE))</f>
        <v>2515348.3182315608</v>
      </c>
      <c r="O176">
        <f>IF(ISNA(VLOOKUP($K176,mittaukset_2002!$A$4:$P$270,6,FALSE)),"",VLOOKUP($K176,mittaukset_2002!$A$4:$P$270,6,FALSE))</f>
        <v>6859991.581342342</v>
      </c>
      <c r="P176">
        <f t="shared" si="4"/>
        <v>-0.611768439412117</v>
      </c>
      <c r="Q176">
        <f t="shared" si="5"/>
        <v>-0.07865765783935785</v>
      </c>
    </row>
    <row r="177" spans="1:17" ht="12.75">
      <c r="A177" t="s">
        <v>21</v>
      </c>
      <c r="B177">
        <v>176</v>
      </c>
      <c r="C177">
        <v>2</v>
      </c>
      <c r="D177">
        <v>25.82</v>
      </c>
      <c r="E177">
        <v>1</v>
      </c>
      <c r="F177">
        <v>1</v>
      </c>
      <c r="G177">
        <v>2</v>
      </c>
      <c r="H177">
        <v>11</v>
      </c>
      <c r="I177">
        <v>303</v>
      </c>
      <c r="K177">
        <v>191</v>
      </c>
      <c r="L177">
        <f>VLOOKUP($B177,fotopuut_2010!$B$1:$Q$214,3,FALSE)</f>
        <v>2515349.62</v>
      </c>
      <c r="M177">
        <f>VLOOKUP($B177,fotopuut_2010!$B$1:$Q$214,4,FALSE)</f>
        <v>6859993.93</v>
      </c>
      <c r="N177">
        <f>IF(ISNA(VLOOKUP($K177,mittaukset_2002!$A$4:$P$270,5,FALSE)),"",VLOOKUP($K177,mittaukset_2002!$A$4:$P$270,5,FALSE))</f>
        <v>2515348.995714393</v>
      </c>
      <c r="O177">
        <f>IF(ISNA(VLOOKUP($K177,mittaukset_2002!$A$4:$P$270,6,FALSE)),"",VLOOKUP($K177,mittaukset_2002!$A$4:$P$270,6,FALSE))</f>
        <v>6859993.167143899</v>
      </c>
      <c r="P177">
        <f t="shared" si="4"/>
        <v>-0.6242856071330607</v>
      </c>
      <c r="Q177">
        <f t="shared" si="5"/>
        <v>-0.7628561006858945</v>
      </c>
    </row>
    <row r="178" spans="1:17" ht="12.75">
      <c r="A178" t="s">
        <v>21</v>
      </c>
      <c r="B178">
        <v>177</v>
      </c>
      <c r="C178">
        <v>2</v>
      </c>
      <c r="D178">
        <v>23.6</v>
      </c>
      <c r="E178">
        <v>1</v>
      </c>
      <c r="F178">
        <v>1</v>
      </c>
      <c r="G178">
        <v>2</v>
      </c>
      <c r="H178">
        <v>11</v>
      </c>
      <c r="I178">
        <v>274</v>
      </c>
      <c r="J178" t="s">
        <v>27</v>
      </c>
      <c r="K178">
        <v>192</v>
      </c>
      <c r="L178">
        <f>VLOOKUP($B178,fotopuut_2010!$B$1:$Q$214,3,FALSE)</f>
        <v>2515349.3</v>
      </c>
      <c r="M178">
        <f>VLOOKUP($B178,fotopuut_2010!$B$1:$Q$214,4,FALSE)</f>
        <v>6859997.5</v>
      </c>
      <c r="N178">
        <f>IF(ISNA(VLOOKUP($K178,mittaukset_2002!$A$4:$P$270,5,FALSE)),"",VLOOKUP($K178,mittaukset_2002!$A$4:$P$270,5,FALSE))</f>
        <v>2515348.409797741</v>
      </c>
      <c r="O178">
        <f>IF(ISNA(VLOOKUP($K178,mittaukset_2002!$A$4:$P$270,6,FALSE)),"",VLOOKUP($K178,mittaukset_2002!$A$4:$P$270,6,FALSE))</f>
        <v>6859997.083541644</v>
      </c>
      <c r="P178">
        <f t="shared" si="4"/>
        <v>-0.8902022587135434</v>
      </c>
      <c r="Q178">
        <f t="shared" si="5"/>
        <v>-0.41645835619419813</v>
      </c>
    </row>
    <row r="179" spans="1:17" ht="12.75">
      <c r="A179" t="s">
        <v>21</v>
      </c>
      <c r="B179">
        <v>178</v>
      </c>
      <c r="C179">
        <v>2</v>
      </c>
      <c r="D179">
        <v>25.15</v>
      </c>
      <c r="E179">
        <v>1</v>
      </c>
      <c r="F179">
        <v>1</v>
      </c>
      <c r="G179">
        <v>2</v>
      </c>
      <c r="H179">
        <v>11</v>
      </c>
      <c r="I179">
        <v>321</v>
      </c>
      <c r="K179">
        <v>195</v>
      </c>
      <c r="L179">
        <f>VLOOKUP($B179,fotopuut_2010!$B$1:$Q$214,3,FALSE)</f>
        <v>2515350.1</v>
      </c>
      <c r="M179">
        <f>VLOOKUP($B179,fotopuut_2010!$B$1:$Q$214,4,FALSE)</f>
        <v>6860000.34</v>
      </c>
      <c r="N179">
        <f>IF(ISNA(VLOOKUP($K179,mittaukset_2002!$A$4:$P$270,5,FALSE)),"",VLOOKUP($K179,mittaukset_2002!$A$4:$P$270,5,FALSE))</f>
        <v>2515349.2650519325</v>
      </c>
      <c r="O179">
        <f>IF(ISNA(VLOOKUP($K179,mittaukset_2002!$A$4:$P$270,6,FALSE)),"",VLOOKUP($K179,mittaukset_2002!$A$4:$P$270,6,FALSE))</f>
        <v>6860000.030001048</v>
      </c>
      <c r="P179">
        <f t="shared" si="4"/>
        <v>-0.8349480675533414</v>
      </c>
      <c r="Q179">
        <f t="shared" si="5"/>
        <v>-0.3099989518523216</v>
      </c>
    </row>
    <row r="180" spans="1:17" ht="12.75">
      <c r="A180" t="s">
        <v>21</v>
      </c>
      <c r="B180">
        <v>179</v>
      </c>
      <c r="C180">
        <v>2</v>
      </c>
      <c r="D180">
        <v>25.03</v>
      </c>
      <c r="E180">
        <v>1</v>
      </c>
      <c r="F180">
        <v>1</v>
      </c>
      <c r="G180">
        <v>2</v>
      </c>
      <c r="H180">
        <v>11</v>
      </c>
      <c r="I180">
        <v>317</v>
      </c>
      <c r="K180">
        <v>198</v>
      </c>
      <c r="L180">
        <f>VLOOKUP($B180,fotopuut_2010!$B$1:$Q$214,3,FALSE)</f>
        <v>2515352.98</v>
      </c>
      <c r="M180">
        <f>VLOOKUP($B180,fotopuut_2010!$B$1:$Q$214,4,FALSE)</f>
        <v>6860010.51</v>
      </c>
      <c r="N180">
        <f>IF(ISNA(VLOOKUP($K180,mittaukset_2002!$A$4:$P$270,5,FALSE)),"",VLOOKUP($K180,mittaukset_2002!$A$4:$P$270,5,FALSE))</f>
        <v>2515352.6780778957</v>
      </c>
      <c r="O180">
        <f>IF(ISNA(VLOOKUP($K180,mittaukset_2002!$A$4:$P$270,6,FALSE)),"",VLOOKUP($K180,mittaukset_2002!$A$4:$P$270,6,FALSE))</f>
        <v>6860010.286426797</v>
      </c>
      <c r="P180">
        <f t="shared" si="4"/>
        <v>-0.3019221043214202</v>
      </c>
      <c r="Q180">
        <f t="shared" si="5"/>
        <v>-0.22357320319861174</v>
      </c>
    </row>
    <row r="181" spans="1:17" ht="12.75">
      <c r="A181" t="s">
        <v>21</v>
      </c>
      <c r="B181">
        <v>180</v>
      </c>
      <c r="C181">
        <v>2</v>
      </c>
      <c r="D181">
        <v>27.34</v>
      </c>
      <c r="E181">
        <v>1</v>
      </c>
      <c r="F181">
        <v>1</v>
      </c>
      <c r="G181">
        <v>21</v>
      </c>
      <c r="H181">
        <v>11</v>
      </c>
      <c r="I181">
        <v>422</v>
      </c>
      <c r="J181" t="s">
        <v>47</v>
      </c>
      <c r="K181">
        <v>202</v>
      </c>
      <c r="L181">
        <f>VLOOKUP($B181,fotopuut_2010!$B$1:$Q$214,3,FALSE)</f>
        <v>2515358.37</v>
      </c>
      <c r="M181">
        <f>VLOOKUP($B181,fotopuut_2010!$B$1:$Q$214,4,FALSE)</f>
        <v>6860008.64</v>
      </c>
      <c r="N181">
        <f>IF(ISNA(VLOOKUP($K181,mittaukset_2002!$A$4:$P$270,5,FALSE)),"",VLOOKUP($K181,mittaukset_2002!$A$4:$P$270,5,FALSE))</f>
        <v>2515358.559621611</v>
      </c>
      <c r="O181">
        <f>IF(ISNA(VLOOKUP($K181,mittaukset_2002!$A$4:$P$270,6,FALSE)),"",VLOOKUP($K181,mittaukset_2002!$A$4:$P$270,6,FALSE))</f>
        <v>6860008.768488987</v>
      </c>
      <c r="P181">
        <f t="shared" si="4"/>
        <v>0.18962161103263497</v>
      </c>
      <c r="Q181">
        <f t="shared" si="5"/>
        <v>0.12848898768424988</v>
      </c>
    </row>
    <row r="182" spans="1:17" ht="12.75">
      <c r="A182" t="s">
        <v>21</v>
      </c>
      <c r="B182">
        <v>181</v>
      </c>
      <c r="C182">
        <v>2</v>
      </c>
      <c r="D182">
        <v>26.83</v>
      </c>
      <c r="E182">
        <v>1</v>
      </c>
      <c r="F182">
        <v>1</v>
      </c>
      <c r="G182">
        <v>21</v>
      </c>
      <c r="H182">
        <v>11</v>
      </c>
      <c r="I182">
        <v>326</v>
      </c>
      <c r="J182" t="s">
        <v>47</v>
      </c>
      <c r="K182">
        <v>209</v>
      </c>
      <c r="L182">
        <f>VLOOKUP($B182,fotopuut_2010!$B$1:$Q$214,3,FALSE)</f>
        <v>2515361.51</v>
      </c>
      <c r="M182">
        <f>VLOOKUP($B182,fotopuut_2010!$B$1:$Q$214,4,FALSE)</f>
        <v>6860010.27</v>
      </c>
      <c r="N182">
        <f>IF(ISNA(VLOOKUP($K182,mittaukset_2002!$A$4:$P$270,5,FALSE)),"",VLOOKUP($K182,mittaukset_2002!$A$4:$P$270,5,FALSE))</f>
        <v>2515361.123018822</v>
      </c>
      <c r="O182">
        <f>IF(ISNA(VLOOKUP($K182,mittaukset_2002!$A$4:$P$270,6,FALSE)),"",VLOOKUP($K182,mittaukset_2002!$A$4:$P$270,6,FALSE))</f>
        <v>6860010.273658244</v>
      </c>
      <c r="P182">
        <f t="shared" si="4"/>
        <v>-0.38698117760941386</v>
      </c>
      <c r="Q182">
        <f t="shared" si="5"/>
        <v>0.0036582443863153458</v>
      </c>
    </row>
    <row r="183" spans="1:17" ht="12.75">
      <c r="A183" t="s">
        <v>21</v>
      </c>
      <c r="B183">
        <v>182</v>
      </c>
      <c r="C183">
        <v>2</v>
      </c>
      <c r="D183">
        <v>25.92</v>
      </c>
      <c r="E183">
        <v>1</v>
      </c>
      <c r="F183">
        <v>1</v>
      </c>
      <c r="G183">
        <v>2</v>
      </c>
      <c r="H183">
        <v>11</v>
      </c>
      <c r="I183">
        <v>352</v>
      </c>
      <c r="K183">
        <v>200</v>
      </c>
      <c r="L183">
        <f>VLOOKUP($B183,fotopuut_2010!$B$1:$Q$214,3,FALSE)</f>
        <v>2515354.58</v>
      </c>
      <c r="M183">
        <f>VLOOKUP($B183,fotopuut_2010!$B$1:$Q$214,4,FALSE)</f>
        <v>6860014.13</v>
      </c>
      <c r="N183">
        <f>IF(ISNA(VLOOKUP($K183,mittaukset_2002!$A$4:$P$270,5,FALSE)),"",VLOOKUP($K183,mittaukset_2002!$A$4:$P$270,5,FALSE))</f>
        <v>2515353.8426187634</v>
      </c>
      <c r="O183">
        <f>IF(ISNA(VLOOKUP($K183,mittaukset_2002!$A$4:$P$270,6,FALSE)),"",VLOOKUP($K183,mittaukset_2002!$A$4:$P$270,6,FALSE))</f>
        <v>6860013.957477587</v>
      </c>
      <c r="P183">
        <f t="shared" si="4"/>
        <v>-0.737381236627698</v>
      </c>
      <c r="Q183">
        <f t="shared" si="5"/>
        <v>-0.17252241261303425</v>
      </c>
    </row>
    <row r="184" spans="1:17" ht="12.75">
      <c r="A184" t="s">
        <v>21</v>
      </c>
      <c r="B184">
        <v>183</v>
      </c>
      <c r="C184">
        <v>2</v>
      </c>
      <c r="D184">
        <v>26.27</v>
      </c>
      <c r="E184">
        <v>1</v>
      </c>
      <c r="F184">
        <v>1</v>
      </c>
      <c r="G184">
        <v>2</v>
      </c>
      <c r="H184">
        <v>12</v>
      </c>
      <c r="I184">
        <v>281</v>
      </c>
      <c r="J184" t="s">
        <v>48</v>
      </c>
      <c r="K184">
        <v>217</v>
      </c>
      <c r="L184">
        <f>VLOOKUP($B184,fotopuut_2010!$B$1:$Q$214,3,FALSE)</f>
        <v>2515355.55</v>
      </c>
      <c r="M184">
        <f>VLOOKUP($B184,fotopuut_2010!$B$1:$Q$214,4,FALSE)</f>
        <v>6860017.68</v>
      </c>
      <c r="N184">
        <f>IF(ISNA(VLOOKUP($K184,mittaukset_2002!$A$4:$P$270,5,FALSE)),"",VLOOKUP($K184,mittaukset_2002!$A$4:$P$270,5,FALSE))</f>
        <v>2515354.941717833</v>
      </c>
      <c r="O184">
        <f>IF(ISNA(VLOOKUP($K184,mittaukset_2002!$A$4:$P$270,6,FALSE)),"",VLOOKUP($K184,mittaukset_2002!$A$4:$P$270,6,FALSE))</f>
        <v>6860017.496938086</v>
      </c>
      <c r="P184">
        <f t="shared" si="4"/>
        <v>-0.6082821669988334</v>
      </c>
      <c r="Q184">
        <f t="shared" si="5"/>
        <v>-0.18306191358715296</v>
      </c>
    </row>
    <row r="185" spans="1:17" ht="12.75">
      <c r="A185" t="s">
        <v>21</v>
      </c>
      <c r="B185">
        <v>184</v>
      </c>
      <c r="C185">
        <v>2</v>
      </c>
      <c r="D185">
        <v>27.87</v>
      </c>
      <c r="E185">
        <v>1</v>
      </c>
      <c r="F185">
        <v>1</v>
      </c>
      <c r="G185">
        <v>21</v>
      </c>
      <c r="H185">
        <v>11</v>
      </c>
      <c r="I185">
        <v>394</v>
      </c>
      <c r="J185" t="s">
        <v>47</v>
      </c>
      <c r="K185">
        <v>216</v>
      </c>
      <c r="L185">
        <f>VLOOKUP($B185,fotopuut_2010!$B$1:$Q$214,3,FALSE)</f>
        <v>2515360.72</v>
      </c>
      <c r="M185">
        <f>VLOOKUP($B185,fotopuut_2010!$B$1:$Q$214,4,FALSE)</f>
        <v>6860017.24</v>
      </c>
      <c r="N185">
        <f>IF(ISNA(VLOOKUP($K185,mittaukset_2002!$A$4:$P$270,5,FALSE)),"",VLOOKUP($K185,mittaukset_2002!$A$4:$P$270,5,FALSE))</f>
        <v>2515360.4990717904</v>
      </c>
      <c r="O185">
        <f>IF(ISNA(VLOOKUP($K185,mittaukset_2002!$A$4:$P$270,6,FALSE)),"",VLOOKUP($K185,mittaukset_2002!$A$4:$P$270,6,FALSE))</f>
        <v>6860017.979174422</v>
      </c>
      <c r="P185">
        <f t="shared" si="4"/>
        <v>-0.2209282098338008</v>
      </c>
      <c r="Q185">
        <f t="shared" si="5"/>
        <v>0.7391744218766689</v>
      </c>
    </row>
    <row r="186" spans="1:17" ht="12.75">
      <c r="A186" t="s">
        <v>21</v>
      </c>
      <c r="B186">
        <v>185</v>
      </c>
      <c r="C186">
        <v>2</v>
      </c>
      <c r="D186">
        <v>27.47</v>
      </c>
      <c r="E186">
        <v>1</v>
      </c>
      <c r="F186">
        <v>1</v>
      </c>
      <c r="G186">
        <v>21</v>
      </c>
      <c r="H186">
        <v>11</v>
      </c>
      <c r="I186">
        <v>335</v>
      </c>
      <c r="J186" t="s">
        <v>47</v>
      </c>
      <c r="K186">
        <v>215</v>
      </c>
      <c r="L186">
        <f>VLOOKUP($B186,fotopuut_2010!$B$1:$Q$214,3,FALSE)</f>
        <v>2515363.01</v>
      </c>
      <c r="M186">
        <f>VLOOKUP($B186,fotopuut_2010!$B$1:$Q$214,4,FALSE)</f>
        <v>6860019.11</v>
      </c>
      <c r="N186">
        <f>IF(ISNA(VLOOKUP($K186,mittaukset_2002!$A$4:$P$270,5,FALSE)),"",VLOOKUP($K186,mittaukset_2002!$A$4:$P$270,5,FALSE))</f>
        <v>2515363.072630359</v>
      </c>
      <c r="O186">
        <f>IF(ISNA(VLOOKUP($K186,mittaukset_2002!$A$4:$P$270,6,FALSE)),"",VLOOKUP($K186,mittaukset_2002!$A$4:$P$270,6,FALSE))</f>
        <v>6860018.882478094</v>
      </c>
      <c r="P186">
        <f t="shared" si="4"/>
        <v>0.06263035908341408</v>
      </c>
      <c r="Q186">
        <f t="shared" si="5"/>
        <v>-0.227521906606853</v>
      </c>
    </row>
    <row r="187" spans="1:17" ht="12.75">
      <c r="A187" t="s">
        <v>21</v>
      </c>
      <c r="B187">
        <v>186</v>
      </c>
      <c r="C187">
        <v>2</v>
      </c>
      <c r="D187">
        <v>29.95</v>
      </c>
      <c r="E187">
        <v>1</v>
      </c>
      <c r="F187">
        <v>1</v>
      </c>
      <c r="G187">
        <v>2</v>
      </c>
      <c r="H187">
        <v>11</v>
      </c>
      <c r="I187">
        <v>443</v>
      </c>
      <c r="K187">
        <v>220</v>
      </c>
      <c r="L187">
        <f>VLOOKUP($B187,fotopuut_2010!$B$1:$Q$214,3,FALSE)</f>
        <v>2515359.67</v>
      </c>
      <c r="M187">
        <f>VLOOKUP($B187,fotopuut_2010!$B$1:$Q$214,4,FALSE)</f>
        <v>6860025.44</v>
      </c>
      <c r="N187">
        <f>IF(ISNA(VLOOKUP($K187,mittaukset_2002!$A$4:$P$270,5,FALSE)),"",VLOOKUP($K187,mittaukset_2002!$A$4:$P$270,5,FALSE))</f>
        <v>2515359.379771273</v>
      </c>
      <c r="O187">
        <f>IF(ISNA(VLOOKUP($K187,mittaukset_2002!$A$4:$P$270,6,FALSE)),"",VLOOKUP($K187,mittaukset_2002!$A$4:$P$270,6,FALSE))</f>
        <v>6860025.543438258</v>
      </c>
      <c r="P187">
        <f t="shared" si="4"/>
        <v>-0.29022872680798173</v>
      </c>
      <c r="Q187">
        <f t="shared" si="5"/>
        <v>0.10343825723975897</v>
      </c>
    </row>
    <row r="188" spans="1:17" ht="12.75">
      <c r="A188" t="s">
        <v>21</v>
      </c>
      <c r="B188">
        <v>187</v>
      </c>
      <c r="C188">
        <v>2</v>
      </c>
      <c r="D188">
        <v>16.88</v>
      </c>
      <c r="E188">
        <v>1</v>
      </c>
      <c r="F188">
        <v>1</v>
      </c>
      <c r="G188">
        <v>2</v>
      </c>
      <c r="H188">
        <v>11</v>
      </c>
      <c r="I188">
        <v>194</v>
      </c>
      <c r="J188" t="s">
        <v>33</v>
      </c>
      <c r="L188">
        <f>VLOOKUP($B188,fotopuut_2010!$B$1:$Q$214,3,FALSE)</f>
        <v>2515365.5</v>
      </c>
      <c r="M188">
        <f>VLOOKUP($B188,fotopuut_2010!$B$1:$Q$214,4,FALSE)</f>
        <v>6860038.64</v>
      </c>
      <c r="N188">
        <f>IF(ISNA(VLOOKUP($K188,mittaukset_2002!$A$4:$P$270,5,FALSE)),"",VLOOKUP($K188,mittaukset_2002!$A$4:$P$270,5,FALSE))</f>
      </c>
      <c r="O188">
        <f>IF(ISNA(VLOOKUP($K188,mittaukset_2002!$A$4:$P$270,6,FALSE)),"",VLOOKUP($K188,mittaukset_2002!$A$4:$P$270,6,FALSE))</f>
      </c>
      <c r="P188">
        <f t="shared" si="4"/>
      </c>
      <c r="Q188">
        <f t="shared" si="5"/>
      </c>
    </row>
    <row r="189" spans="1:17" ht="12.75">
      <c r="A189" t="s">
        <v>21</v>
      </c>
      <c r="B189">
        <v>188</v>
      </c>
      <c r="C189">
        <v>2</v>
      </c>
      <c r="D189">
        <v>24.33</v>
      </c>
      <c r="E189">
        <v>1</v>
      </c>
      <c r="F189">
        <v>1</v>
      </c>
      <c r="G189">
        <v>2</v>
      </c>
      <c r="H189">
        <v>11</v>
      </c>
      <c r="I189">
        <v>290</v>
      </c>
      <c r="K189">
        <v>241</v>
      </c>
      <c r="L189">
        <f>VLOOKUP($B189,fotopuut_2010!$B$1:$Q$214,3,FALSE)</f>
        <v>2515362.59</v>
      </c>
      <c r="M189">
        <f>VLOOKUP($B189,fotopuut_2010!$B$1:$Q$214,4,FALSE)</f>
        <v>6860040.34</v>
      </c>
      <c r="N189">
        <f>IF(ISNA(VLOOKUP($K189,mittaukset_2002!$A$4:$P$270,5,FALSE)),"",VLOOKUP($K189,mittaukset_2002!$A$4:$P$270,5,FALSE))</f>
        <v>2515362.1249609776</v>
      </c>
      <c r="O189">
        <f>IF(ISNA(VLOOKUP($K189,mittaukset_2002!$A$4:$P$270,6,FALSE)),"",VLOOKUP($K189,mittaukset_2002!$A$4:$P$270,6,FALSE))</f>
        <v>6860040.246346838</v>
      </c>
      <c r="P189">
        <f t="shared" si="4"/>
        <v>-0.4650390222668648</v>
      </c>
      <c r="Q189">
        <f t="shared" si="5"/>
        <v>-0.09365316201001406</v>
      </c>
    </row>
    <row r="190" spans="1:17" ht="12.75">
      <c r="A190" t="s">
        <v>21</v>
      </c>
      <c r="B190">
        <v>189</v>
      </c>
      <c r="C190">
        <v>1</v>
      </c>
      <c r="D190">
        <v>23.98</v>
      </c>
      <c r="E190">
        <v>0</v>
      </c>
      <c r="J190" t="s">
        <v>25</v>
      </c>
      <c r="L190">
        <f>VLOOKUP($B190,fotopuut_2010!$B$1:$Q$214,3,FALSE)</f>
        <v>2515371.41</v>
      </c>
      <c r="M190">
        <f>VLOOKUP($B190,fotopuut_2010!$B$1:$Q$214,4,FALSE)</f>
        <v>6860038</v>
      </c>
      <c r="N190">
        <f>IF(ISNA(VLOOKUP($K190,mittaukset_2002!$A$4:$P$270,5,FALSE)),"",VLOOKUP($K190,mittaukset_2002!$A$4:$P$270,5,FALSE))</f>
      </c>
      <c r="O190">
        <f>IF(ISNA(VLOOKUP($K190,mittaukset_2002!$A$4:$P$270,6,FALSE)),"",VLOOKUP($K190,mittaukset_2002!$A$4:$P$270,6,FALSE))</f>
      </c>
      <c r="P190">
        <f t="shared" si="4"/>
      </c>
      <c r="Q190">
        <f t="shared" si="5"/>
      </c>
    </row>
    <row r="191" spans="1:17" ht="12.75">
      <c r="A191" t="s">
        <v>21</v>
      </c>
      <c r="B191">
        <v>190</v>
      </c>
      <c r="C191">
        <v>1</v>
      </c>
      <c r="D191">
        <v>23.01</v>
      </c>
      <c r="E191">
        <v>0</v>
      </c>
      <c r="J191" t="s">
        <v>25</v>
      </c>
      <c r="L191">
        <f>VLOOKUP($B191,fotopuut_2010!$B$1:$Q$214,3,FALSE)</f>
        <v>2515368.79</v>
      </c>
      <c r="M191">
        <f>VLOOKUP($B191,fotopuut_2010!$B$1:$Q$214,4,FALSE)</f>
        <v>6860044.06</v>
      </c>
      <c r="N191">
        <f>IF(ISNA(VLOOKUP($K191,mittaukset_2002!$A$4:$P$270,5,FALSE)),"",VLOOKUP($K191,mittaukset_2002!$A$4:$P$270,5,FALSE))</f>
      </c>
      <c r="O191">
        <f>IF(ISNA(VLOOKUP($K191,mittaukset_2002!$A$4:$P$270,6,FALSE)),"",VLOOKUP($K191,mittaukset_2002!$A$4:$P$270,6,FALSE))</f>
      </c>
      <c r="P191">
        <f t="shared" si="4"/>
      </c>
      <c r="Q191">
        <f t="shared" si="5"/>
      </c>
    </row>
    <row r="192" spans="1:17" ht="12.75">
      <c r="A192" t="s">
        <v>21</v>
      </c>
      <c r="B192">
        <v>191</v>
      </c>
      <c r="C192">
        <v>2</v>
      </c>
      <c r="D192">
        <v>22.37</v>
      </c>
      <c r="E192">
        <v>0</v>
      </c>
      <c r="J192" t="s">
        <v>25</v>
      </c>
      <c r="L192">
        <f>VLOOKUP($B192,fotopuut_2010!$B$1:$Q$214,3,FALSE)</f>
        <v>2515369.5</v>
      </c>
      <c r="M192">
        <f>VLOOKUP($B192,fotopuut_2010!$B$1:$Q$214,4,FALSE)</f>
        <v>6860048.79</v>
      </c>
      <c r="N192">
        <f>IF(ISNA(VLOOKUP($K192,mittaukset_2002!$A$4:$P$270,5,FALSE)),"",VLOOKUP($K192,mittaukset_2002!$A$4:$P$270,5,FALSE))</f>
      </c>
      <c r="O192">
        <f>IF(ISNA(VLOOKUP($K192,mittaukset_2002!$A$4:$P$270,6,FALSE)),"",VLOOKUP($K192,mittaukset_2002!$A$4:$P$270,6,FALSE))</f>
      </c>
      <c r="P192">
        <f t="shared" si="4"/>
      </c>
      <c r="Q192">
        <f t="shared" si="5"/>
      </c>
    </row>
    <row r="193" spans="1:17" ht="12.75">
      <c r="A193" t="s">
        <v>21</v>
      </c>
      <c r="B193">
        <v>192</v>
      </c>
      <c r="C193">
        <v>2</v>
      </c>
      <c r="D193">
        <v>21.96</v>
      </c>
      <c r="E193">
        <v>0</v>
      </c>
      <c r="J193" t="s">
        <v>25</v>
      </c>
      <c r="L193">
        <f>VLOOKUP($B193,fotopuut_2010!$B$1:$Q$214,3,FALSE)</f>
        <v>2515365.7</v>
      </c>
      <c r="M193">
        <f>VLOOKUP($B193,fotopuut_2010!$B$1:$Q$214,4,FALSE)</f>
        <v>6860050.39</v>
      </c>
      <c r="N193">
        <f>IF(ISNA(VLOOKUP($K193,mittaukset_2002!$A$4:$P$270,5,FALSE)),"",VLOOKUP($K193,mittaukset_2002!$A$4:$P$270,5,FALSE))</f>
      </c>
      <c r="O193">
        <f>IF(ISNA(VLOOKUP($K193,mittaukset_2002!$A$4:$P$270,6,FALSE)),"",VLOOKUP($K193,mittaukset_2002!$A$4:$P$270,6,FALSE))</f>
      </c>
      <c r="P193">
        <f t="shared" si="4"/>
      </c>
      <c r="Q193">
        <f t="shared" si="5"/>
      </c>
    </row>
    <row r="194" spans="1:17" ht="12.75">
      <c r="A194" t="s">
        <v>21</v>
      </c>
      <c r="B194">
        <v>193</v>
      </c>
      <c r="C194">
        <v>1</v>
      </c>
      <c r="D194">
        <v>24.56</v>
      </c>
      <c r="E194">
        <v>0</v>
      </c>
      <c r="J194" t="s">
        <v>25</v>
      </c>
      <c r="L194">
        <f>VLOOKUP($B194,fotopuut_2010!$B$1:$Q$214,3,FALSE)</f>
        <v>2515374.18</v>
      </c>
      <c r="M194">
        <f>VLOOKUP($B194,fotopuut_2010!$B$1:$Q$214,4,FALSE)</f>
        <v>6860054.1</v>
      </c>
      <c r="N194">
        <f>IF(ISNA(VLOOKUP($K194,mittaukset_2002!$A$4:$P$270,5,FALSE)),"",VLOOKUP($K194,mittaukset_2002!$A$4:$P$270,5,FALSE))</f>
      </c>
      <c r="O194">
        <f>IF(ISNA(VLOOKUP($K194,mittaukset_2002!$A$4:$P$270,6,FALSE)),"",VLOOKUP($K194,mittaukset_2002!$A$4:$P$270,6,FALSE))</f>
      </c>
      <c r="P194">
        <f t="shared" si="4"/>
      </c>
      <c r="Q194">
        <f t="shared" si="5"/>
      </c>
    </row>
    <row r="195" spans="1:17" ht="12.75">
      <c r="A195" t="s">
        <v>21</v>
      </c>
      <c r="B195">
        <v>194</v>
      </c>
      <c r="C195">
        <v>2</v>
      </c>
      <c r="D195">
        <v>23.43</v>
      </c>
      <c r="E195">
        <v>0</v>
      </c>
      <c r="J195" t="s">
        <v>25</v>
      </c>
      <c r="L195">
        <f>VLOOKUP($B195,fotopuut_2010!$B$1:$Q$214,3,FALSE)</f>
        <v>2515373.11</v>
      </c>
      <c r="M195">
        <f>VLOOKUP($B195,fotopuut_2010!$B$1:$Q$214,4,FALSE)</f>
        <v>6860062.18</v>
      </c>
      <c r="N195">
        <f>IF(ISNA(VLOOKUP($K195,mittaukset_2002!$A$4:$P$270,5,FALSE)),"",VLOOKUP($K195,mittaukset_2002!$A$4:$P$270,5,FALSE))</f>
      </c>
      <c r="O195">
        <f>IF(ISNA(VLOOKUP($K195,mittaukset_2002!$A$4:$P$270,6,FALSE)),"",VLOOKUP($K195,mittaukset_2002!$A$4:$P$270,6,FALSE))</f>
      </c>
      <c r="P195">
        <f aca="true" t="shared" si="6" ref="P195:P211">IF(N195&lt;&gt;"",N195-L195,"")</f>
      </c>
      <c r="Q195">
        <f aca="true" t="shared" si="7" ref="Q195:Q211">IF(O195&lt;&gt;"",O195-M195,"")</f>
      </c>
    </row>
    <row r="196" spans="1:17" ht="12.75">
      <c r="A196" t="s">
        <v>21</v>
      </c>
      <c r="B196">
        <v>195</v>
      </c>
      <c r="C196">
        <v>1</v>
      </c>
      <c r="D196">
        <v>27.92</v>
      </c>
      <c r="E196">
        <v>0</v>
      </c>
      <c r="J196" t="s">
        <v>25</v>
      </c>
      <c r="L196">
        <f>VLOOKUP($B196,fotopuut_2010!$B$1:$Q$214,3,FALSE)</f>
        <v>2515378.34</v>
      </c>
      <c r="M196">
        <f>VLOOKUP($B196,fotopuut_2010!$B$1:$Q$214,4,FALSE)</f>
        <v>6860060.47</v>
      </c>
      <c r="N196">
        <f>IF(ISNA(VLOOKUP($K196,mittaukset_2002!$A$4:$P$270,5,FALSE)),"",VLOOKUP($K196,mittaukset_2002!$A$4:$P$270,5,FALSE))</f>
      </c>
      <c r="O196">
        <f>IF(ISNA(VLOOKUP($K196,mittaukset_2002!$A$4:$P$270,6,FALSE)),"",VLOOKUP($K196,mittaukset_2002!$A$4:$P$270,6,FALSE))</f>
      </c>
      <c r="P196">
        <f t="shared" si="6"/>
      </c>
      <c r="Q196">
        <f t="shared" si="7"/>
      </c>
    </row>
    <row r="197" spans="1:17" ht="12.75">
      <c r="A197" t="s">
        <v>21</v>
      </c>
      <c r="B197">
        <v>196</v>
      </c>
      <c r="C197">
        <v>3</v>
      </c>
      <c r="D197">
        <v>22.02</v>
      </c>
      <c r="E197">
        <v>1</v>
      </c>
      <c r="F197">
        <v>1</v>
      </c>
      <c r="G197">
        <v>5</v>
      </c>
      <c r="H197">
        <v>11</v>
      </c>
      <c r="I197">
        <v>275</v>
      </c>
      <c r="J197" t="s">
        <v>33</v>
      </c>
      <c r="L197">
        <f>VLOOKUP($B197,fotopuut_2010!$B$1:$Q$214,3,FALSE)</f>
        <v>2515352.24</v>
      </c>
      <c r="M197">
        <f>VLOOKUP($B197,fotopuut_2010!$B$1:$Q$214,4,FALSE)</f>
        <v>6859979.78</v>
      </c>
      <c r="N197">
        <f>IF(ISNA(VLOOKUP($K197,mittaukset_2002!$A$4:$P$270,5,FALSE)),"",VLOOKUP($K197,mittaukset_2002!$A$4:$P$270,5,FALSE))</f>
      </c>
      <c r="O197">
        <f>IF(ISNA(VLOOKUP($K197,mittaukset_2002!$A$4:$P$270,6,FALSE)),"",VLOOKUP($K197,mittaukset_2002!$A$4:$P$270,6,FALSE))</f>
      </c>
      <c r="P197">
        <f t="shared" si="6"/>
      </c>
      <c r="Q197">
        <f t="shared" si="7"/>
      </c>
    </row>
    <row r="198" spans="1:17" ht="12.75">
      <c r="A198" t="s">
        <v>21</v>
      </c>
      <c r="B198">
        <v>197</v>
      </c>
      <c r="C198">
        <v>3</v>
      </c>
      <c r="D198">
        <v>20.1</v>
      </c>
      <c r="E198">
        <v>1</v>
      </c>
      <c r="F198">
        <v>1</v>
      </c>
      <c r="G198">
        <v>5</v>
      </c>
      <c r="H198">
        <v>11</v>
      </c>
      <c r="I198">
        <v>222</v>
      </c>
      <c r="J198" t="s">
        <v>33</v>
      </c>
      <c r="L198">
        <f>VLOOKUP($B198,fotopuut_2010!$B$1:$Q$214,3,FALSE)</f>
        <v>2515353.34</v>
      </c>
      <c r="M198">
        <f>VLOOKUP($B198,fotopuut_2010!$B$1:$Q$214,4,FALSE)</f>
        <v>6859986.1</v>
      </c>
      <c r="N198">
        <f>IF(ISNA(VLOOKUP($K198,mittaukset_2002!$A$4:$P$270,5,FALSE)),"",VLOOKUP($K198,mittaukset_2002!$A$4:$P$270,5,FALSE))</f>
      </c>
      <c r="O198">
        <f>IF(ISNA(VLOOKUP($K198,mittaukset_2002!$A$4:$P$270,6,FALSE)),"",VLOOKUP($K198,mittaukset_2002!$A$4:$P$270,6,FALSE))</f>
      </c>
      <c r="P198">
        <f t="shared" si="6"/>
      </c>
      <c r="Q198">
        <f t="shared" si="7"/>
      </c>
    </row>
    <row r="199" spans="1:17" ht="12.75">
      <c r="A199" t="s">
        <v>21</v>
      </c>
      <c r="B199">
        <v>198</v>
      </c>
      <c r="C199">
        <v>3</v>
      </c>
      <c r="D199">
        <v>13.85</v>
      </c>
      <c r="E199">
        <v>1</v>
      </c>
      <c r="F199">
        <v>1</v>
      </c>
      <c r="G199">
        <v>4</v>
      </c>
      <c r="H199">
        <v>11</v>
      </c>
      <c r="I199">
        <v>164</v>
      </c>
      <c r="K199">
        <v>205</v>
      </c>
      <c r="L199">
        <f>VLOOKUP($B199,fotopuut_2010!$B$1:$Q$214,3,FALSE)</f>
        <v>2515360.39</v>
      </c>
      <c r="M199">
        <f>VLOOKUP($B199,fotopuut_2010!$B$1:$Q$214,4,FALSE)</f>
        <v>6860001.38</v>
      </c>
      <c r="N199">
        <f>IF(ISNA(VLOOKUP($K199,mittaukset_2002!$A$4:$P$270,5,FALSE)),"",VLOOKUP($K199,mittaukset_2002!$A$4:$P$270,5,FALSE))</f>
        <v>2515359.5184643716</v>
      </c>
      <c r="O199">
        <f>IF(ISNA(VLOOKUP($K199,mittaukset_2002!$A$4:$P$270,6,FALSE)),"",VLOOKUP($K199,mittaukset_2002!$A$4:$P$270,6,FALSE))</f>
        <v>6860002.353892851</v>
      </c>
      <c r="P199">
        <f t="shared" si="6"/>
        <v>-0.8715356285683811</v>
      </c>
      <c r="Q199">
        <f t="shared" si="7"/>
        <v>0.9738928508013487</v>
      </c>
    </row>
    <row r="200" spans="1:17" ht="12.75">
      <c r="A200" t="s">
        <v>21</v>
      </c>
      <c r="B200">
        <v>199</v>
      </c>
      <c r="C200">
        <v>2</v>
      </c>
      <c r="D200">
        <v>24.58</v>
      </c>
      <c r="E200">
        <v>1</v>
      </c>
      <c r="F200">
        <v>1</v>
      </c>
      <c r="G200">
        <v>2</v>
      </c>
      <c r="H200">
        <v>11</v>
      </c>
      <c r="I200">
        <v>243</v>
      </c>
      <c r="K200">
        <v>207</v>
      </c>
      <c r="L200">
        <f>VLOOKUP($B200,fotopuut_2010!$B$1:$Q$214,3,FALSE)</f>
        <v>2515363.14</v>
      </c>
      <c r="M200">
        <f>VLOOKUP($B200,fotopuut_2010!$B$1:$Q$214,4,FALSE)</f>
        <v>6860006.32</v>
      </c>
      <c r="N200">
        <f>IF(ISNA(VLOOKUP($K200,mittaukset_2002!$A$4:$P$270,5,FALSE)),"",VLOOKUP($K200,mittaukset_2002!$A$4:$P$270,5,FALSE))</f>
        <v>2515362.6258188263</v>
      </c>
      <c r="O200">
        <f>IF(ISNA(VLOOKUP($K200,mittaukset_2002!$A$4:$P$270,6,FALSE)),"",VLOOKUP($K200,mittaukset_2002!$A$4:$P$270,6,FALSE))</f>
        <v>6860007.604026277</v>
      </c>
      <c r="P200">
        <f t="shared" si="6"/>
        <v>-0.5141811738722026</v>
      </c>
      <c r="Q200">
        <f t="shared" si="7"/>
        <v>1.284026276320219</v>
      </c>
    </row>
    <row r="201" spans="1:17" ht="12.75">
      <c r="A201" t="s">
        <v>21</v>
      </c>
      <c r="B201">
        <v>200</v>
      </c>
      <c r="C201">
        <v>2</v>
      </c>
      <c r="D201">
        <v>23.51</v>
      </c>
      <c r="E201">
        <v>1</v>
      </c>
      <c r="F201">
        <v>1</v>
      </c>
      <c r="G201">
        <v>2</v>
      </c>
      <c r="H201">
        <v>11</v>
      </c>
      <c r="I201">
        <v>291</v>
      </c>
      <c r="J201" t="s">
        <v>33</v>
      </c>
      <c r="L201">
        <f>VLOOKUP($B201,fotopuut_2010!$B$1:$Q$214,3,FALSE)</f>
        <v>2515368.77</v>
      </c>
      <c r="M201">
        <f>VLOOKUP($B201,fotopuut_2010!$B$1:$Q$214,4,FALSE)</f>
        <v>6860018.88</v>
      </c>
      <c r="N201">
        <f>IF(ISNA(VLOOKUP($K201,mittaukset_2002!$A$4:$P$270,5,FALSE)),"",VLOOKUP($K201,mittaukset_2002!$A$4:$P$270,5,FALSE))</f>
      </c>
      <c r="O201">
        <f>IF(ISNA(VLOOKUP($K201,mittaukset_2002!$A$4:$P$270,6,FALSE)),"",VLOOKUP($K201,mittaukset_2002!$A$4:$P$270,6,FALSE))</f>
      </c>
      <c r="P201">
        <f t="shared" si="6"/>
      </c>
      <c r="Q201">
        <f t="shared" si="7"/>
      </c>
    </row>
    <row r="202" spans="1:17" ht="12.75">
      <c r="A202" t="s">
        <v>21</v>
      </c>
      <c r="B202">
        <v>201</v>
      </c>
      <c r="C202">
        <v>2</v>
      </c>
      <c r="D202">
        <v>25.88</v>
      </c>
      <c r="E202">
        <v>0</v>
      </c>
      <c r="J202" t="s">
        <v>25</v>
      </c>
      <c r="L202">
        <f>VLOOKUP($B202,fotopuut_2010!$B$1:$Q$214,3,FALSE)</f>
        <v>2515375.44</v>
      </c>
      <c r="M202">
        <f>VLOOKUP($B202,fotopuut_2010!$B$1:$Q$214,4,FALSE)</f>
        <v>6860021.45</v>
      </c>
      <c r="N202">
        <f>IF(ISNA(VLOOKUP($K202,mittaukset_2002!$A$4:$P$270,5,FALSE)),"",VLOOKUP($K202,mittaukset_2002!$A$4:$P$270,5,FALSE))</f>
      </c>
      <c r="O202">
        <f>IF(ISNA(VLOOKUP($K202,mittaukset_2002!$A$4:$P$270,6,FALSE)),"",VLOOKUP($K202,mittaukset_2002!$A$4:$P$270,6,FALSE))</f>
      </c>
      <c r="P202">
        <f t="shared" si="6"/>
      </c>
      <c r="Q202">
        <f t="shared" si="7"/>
      </c>
    </row>
    <row r="203" spans="1:17" ht="12.75">
      <c r="A203" t="s">
        <v>21</v>
      </c>
      <c r="B203">
        <v>202</v>
      </c>
      <c r="C203">
        <v>2</v>
      </c>
      <c r="D203">
        <v>21.68</v>
      </c>
      <c r="E203">
        <v>1</v>
      </c>
      <c r="F203">
        <v>1</v>
      </c>
      <c r="G203">
        <v>2</v>
      </c>
      <c r="H203">
        <v>11</v>
      </c>
      <c r="I203">
        <v>258</v>
      </c>
      <c r="J203" t="s">
        <v>33</v>
      </c>
      <c r="L203">
        <f>VLOOKUP($B203,fotopuut_2010!$B$1:$Q$214,3,FALSE)</f>
        <v>2515370.66</v>
      </c>
      <c r="M203">
        <f>VLOOKUP($B203,fotopuut_2010!$B$1:$Q$214,4,FALSE)</f>
        <v>6860025.38</v>
      </c>
      <c r="N203">
        <f>IF(ISNA(VLOOKUP($K203,mittaukset_2002!$A$4:$P$270,5,FALSE)),"",VLOOKUP($K203,mittaukset_2002!$A$4:$P$270,5,FALSE))</f>
      </c>
      <c r="O203">
        <f>IF(ISNA(VLOOKUP($K203,mittaukset_2002!$A$4:$P$270,6,FALSE)),"",VLOOKUP($K203,mittaukset_2002!$A$4:$P$270,6,FALSE))</f>
      </c>
      <c r="P203">
        <f t="shared" si="6"/>
      </c>
      <c r="Q203">
        <f t="shared" si="7"/>
      </c>
    </row>
    <row r="204" spans="1:17" ht="12.75">
      <c r="A204" t="s">
        <v>21</v>
      </c>
      <c r="B204">
        <v>203</v>
      </c>
      <c r="C204">
        <v>2</v>
      </c>
      <c r="D204">
        <v>26.87</v>
      </c>
      <c r="E204">
        <v>0</v>
      </c>
      <c r="J204" t="s">
        <v>25</v>
      </c>
      <c r="L204">
        <f>VLOOKUP($B204,fotopuut_2010!$B$1:$Q$214,3,FALSE)</f>
        <v>2515376.36</v>
      </c>
      <c r="M204">
        <f>VLOOKUP($B204,fotopuut_2010!$B$1:$Q$214,4,FALSE)</f>
        <v>6860024.99</v>
      </c>
      <c r="N204">
        <f>IF(ISNA(VLOOKUP($K204,mittaukset_2002!$A$4:$P$270,5,FALSE)),"",VLOOKUP($K204,mittaukset_2002!$A$4:$P$270,5,FALSE))</f>
      </c>
      <c r="O204">
        <f>IF(ISNA(VLOOKUP($K204,mittaukset_2002!$A$4:$P$270,6,FALSE)),"",VLOOKUP($K204,mittaukset_2002!$A$4:$P$270,6,FALSE))</f>
      </c>
      <c r="P204">
        <f t="shared" si="6"/>
      </c>
      <c r="Q204">
        <f t="shared" si="7"/>
      </c>
    </row>
    <row r="205" spans="1:17" ht="12.75">
      <c r="A205" t="s">
        <v>21</v>
      </c>
      <c r="B205">
        <v>204</v>
      </c>
      <c r="C205">
        <v>2</v>
      </c>
      <c r="D205">
        <v>26.89</v>
      </c>
      <c r="E205">
        <v>0</v>
      </c>
      <c r="J205" t="s">
        <v>25</v>
      </c>
      <c r="L205">
        <f>VLOOKUP($B205,fotopuut_2010!$B$1:$Q$214,3,FALSE)</f>
        <v>2515376.31</v>
      </c>
      <c r="M205">
        <f>VLOOKUP($B205,fotopuut_2010!$B$1:$Q$214,4,FALSE)</f>
        <v>6860025.06</v>
      </c>
      <c r="N205">
        <f>IF(ISNA(VLOOKUP($K205,mittaukset_2002!$A$4:$P$270,5,FALSE)),"",VLOOKUP($K205,mittaukset_2002!$A$4:$P$270,5,FALSE))</f>
      </c>
      <c r="O205">
        <f>IF(ISNA(VLOOKUP($K205,mittaukset_2002!$A$4:$P$270,6,FALSE)),"",VLOOKUP($K205,mittaukset_2002!$A$4:$P$270,6,FALSE))</f>
      </c>
      <c r="P205">
        <f t="shared" si="6"/>
      </c>
      <c r="Q205">
        <f t="shared" si="7"/>
      </c>
    </row>
    <row r="206" spans="1:17" ht="12.75">
      <c r="A206" t="s">
        <v>21</v>
      </c>
      <c r="B206">
        <v>205</v>
      </c>
      <c r="C206">
        <v>1</v>
      </c>
      <c r="D206">
        <v>24.35</v>
      </c>
      <c r="E206">
        <v>0</v>
      </c>
      <c r="J206" t="s">
        <v>25</v>
      </c>
      <c r="L206">
        <f>VLOOKUP($B206,fotopuut_2010!$B$1:$Q$214,3,FALSE)</f>
        <v>2515375.74</v>
      </c>
      <c r="M206">
        <f>VLOOKUP($B206,fotopuut_2010!$B$1:$Q$214,4,FALSE)</f>
        <v>6860029.94</v>
      </c>
      <c r="N206">
        <f>IF(ISNA(VLOOKUP($K206,mittaukset_2002!$A$4:$P$270,5,FALSE)),"",VLOOKUP($K206,mittaukset_2002!$A$4:$P$270,5,FALSE))</f>
      </c>
      <c r="O206">
        <f>IF(ISNA(VLOOKUP($K206,mittaukset_2002!$A$4:$P$270,6,FALSE)),"",VLOOKUP($K206,mittaukset_2002!$A$4:$P$270,6,FALSE))</f>
      </c>
      <c r="P206">
        <f t="shared" si="6"/>
      </c>
      <c r="Q206">
        <f t="shared" si="7"/>
      </c>
    </row>
    <row r="207" spans="1:17" ht="12.75">
      <c r="A207" t="s">
        <v>21</v>
      </c>
      <c r="B207">
        <v>206</v>
      </c>
      <c r="C207">
        <v>1</v>
      </c>
      <c r="D207">
        <v>24.86</v>
      </c>
      <c r="E207">
        <v>0</v>
      </c>
      <c r="J207" t="s">
        <v>25</v>
      </c>
      <c r="L207">
        <f>VLOOKUP($B207,fotopuut_2010!$B$1:$Q$214,3,FALSE)</f>
        <v>2515379.38</v>
      </c>
      <c r="M207">
        <f>VLOOKUP($B207,fotopuut_2010!$B$1:$Q$214,4,FALSE)</f>
        <v>6860032.94</v>
      </c>
      <c r="N207">
        <f>IF(ISNA(VLOOKUP($K207,mittaukset_2002!$A$4:$P$270,5,FALSE)),"",VLOOKUP($K207,mittaukset_2002!$A$4:$P$270,5,FALSE))</f>
      </c>
      <c r="O207">
        <f>IF(ISNA(VLOOKUP($K207,mittaukset_2002!$A$4:$P$270,6,FALSE)),"",VLOOKUP($K207,mittaukset_2002!$A$4:$P$270,6,FALSE))</f>
      </c>
      <c r="P207">
        <f t="shared" si="6"/>
      </c>
      <c r="Q207">
        <f t="shared" si="7"/>
      </c>
    </row>
    <row r="208" spans="1:17" ht="12.75">
      <c r="A208" t="s">
        <v>21</v>
      </c>
      <c r="B208">
        <v>207</v>
      </c>
      <c r="C208">
        <v>2</v>
      </c>
      <c r="D208">
        <v>26.15</v>
      </c>
      <c r="E208">
        <v>0</v>
      </c>
      <c r="J208" t="s">
        <v>25</v>
      </c>
      <c r="L208">
        <f>VLOOKUP($B208,fotopuut_2010!$B$1:$Q$214,3,FALSE)</f>
        <v>2515375.69</v>
      </c>
      <c r="M208">
        <f>VLOOKUP($B208,fotopuut_2010!$B$1:$Q$214,4,FALSE)</f>
        <v>6860041.25</v>
      </c>
      <c r="N208">
        <f>IF(ISNA(VLOOKUP($K208,mittaukset_2002!$A$4:$P$270,5,FALSE)),"",VLOOKUP($K208,mittaukset_2002!$A$4:$P$270,5,FALSE))</f>
      </c>
      <c r="O208">
        <f>IF(ISNA(VLOOKUP($K208,mittaukset_2002!$A$4:$P$270,6,FALSE)),"",VLOOKUP($K208,mittaukset_2002!$A$4:$P$270,6,FALSE))</f>
      </c>
      <c r="P208">
        <f t="shared" si="6"/>
      </c>
      <c r="Q208">
        <f t="shared" si="7"/>
      </c>
    </row>
    <row r="209" spans="1:17" ht="12.75">
      <c r="A209" t="s">
        <v>21</v>
      </c>
      <c r="B209">
        <v>208</v>
      </c>
      <c r="C209">
        <v>2</v>
      </c>
      <c r="D209">
        <v>26.02</v>
      </c>
      <c r="E209">
        <v>0</v>
      </c>
      <c r="J209" t="s">
        <v>25</v>
      </c>
      <c r="L209">
        <f>VLOOKUP($B209,fotopuut_2010!$B$1:$Q$214,3,FALSE)</f>
        <v>2515380.97</v>
      </c>
      <c r="M209">
        <f>VLOOKUP($B209,fotopuut_2010!$B$1:$Q$214,4,FALSE)</f>
        <v>6860043.9</v>
      </c>
      <c r="N209">
        <f>IF(ISNA(VLOOKUP($K209,mittaukset_2002!$A$4:$P$270,5,FALSE)),"",VLOOKUP($K209,mittaukset_2002!$A$4:$P$270,5,FALSE))</f>
      </c>
      <c r="O209">
        <f>IF(ISNA(VLOOKUP($K209,mittaukset_2002!$A$4:$P$270,6,FALSE)),"",VLOOKUP($K209,mittaukset_2002!$A$4:$P$270,6,FALSE))</f>
      </c>
      <c r="P209">
        <f t="shared" si="6"/>
      </c>
      <c r="Q209">
        <f t="shared" si="7"/>
      </c>
    </row>
    <row r="210" spans="1:17" ht="12.75">
      <c r="A210" t="s">
        <v>21</v>
      </c>
      <c r="B210">
        <v>209</v>
      </c>
      <c r="C210">
        <v>1</v>
      </c>
      <c r="D210">
        <v>27.29</v>
      </c>
      <c r="E210">
        <v>0</v>
      </c>
      <c r="J210" t="s">
        <v>25</v>
      </c>
      <c r="L210">
        <f>VLOOKUP($B210,fotopuut_2010!$B$1:$Q$214,3,FALSE)</f>
        <v>2515381.49</v>
      </c>
      <c r="M210">
        <f>VLOOKUP($B210,fotopuut_2010!$B$1:$Q$214,4,FALSE)</f>
        <v>6860053.28</v>
      </c>
      <c r="N210">
        <f>IF(ISNA(VLOOKUP($K210,mittaukset_2002!$A$4:$P$270,5,FALSE)),"",VLOOKUP($K210,mittaukset_2002!$A$4:$P$270,5,FALSE))</f>
      </c>
      <c r="O210">
        <f>IF(ISNA(VLOOKUP($K210,mittaukset_2002!$A$4:$P$270,6,FALSE)),"",VLOOKUP($K210,mittaukset_2002!$A$4:$P$270,6,FALSE))</f>
      </c>
      <c r="P210">
        <f t="shared" si="6"/>
      </c>
      <c r="Q210">
        <f t="shared" si="7"/>
      </c>
    </row>
    <row r="211" spans="1:17" ht="12.75">
      <c r="A211" t="s">
        <v>21</v>
      </c>
      <c r="B211">
        <v>210</v>
      </c>
      <c r="C211">
        <v>1</v>
      </c>
      <c r="D211">
        <v>28.86</v>
      </c>
      <c r="E211">
        <v>0</v>
      </c>
      <c r="J211" t="s">
        <v>25</v>
      </c>
      <c r="L211">
        <f>VLOOKUP($B211,fotopuut_2010!$B$1:$Q$214,3,FALSE)</f>
        <v>2515382.18</v>
      </c>
      <c r="M211">
        <f>VLOOKUP($B211,fotopuut_2010!$B$1:$Q$214,4,FALSE)</f>
        <v>6860058.06</v>
      </c>
      <c r="N211">
        <f>IF(ISNA(VLOOKUP($K211,mittaukset_2002!$A$4:$P$270,5,FALSE)),"",VLOOKUP($K211,mittaukset_2002!$A$4:$P$270,5,FALSE))</f>
      </c>
      <c r="O211">
        <f>IF(ISNA(VLOOKUP($K211,mittaukset_2002!$A$4:$P$270,6,FALSE)),"",VLOOKUP($K211,mittaukset_2002!$A$4:$P$270,6,FALSE))</f>
      </c>
      <c r="P211">
        <f t="shared" si="6"/>
      </c>
      <c r="Q211">
        <f t="shared" si="7"/>
      </c>
    </row>
    <row r="212" spans="1:17" ht="12.75">
      <c r="A212" t="s">
        <v>21</v>
      </c>
      <c r="B212">
        <v>701</v>
      </c>
      <c r="E212">
        <v>3</v>
      </c>
      <c r="F212">
        <v>1</v>
      </c>
      <c r="G212">
        <v>2</v>
      </c>
      <c r="H212">
        <v>12</v>
      </c>
      <c r="I212">
        <v>351</v>
      </c>
      <c r="J212" t="s">
        <v>51</v>
      </c>
      <c r="K212">
        <v>149</v>
      </c>
      <c r="L212">
        <v>2515316.4</v>
      </c>
      <c r="M212">
        <v>6860015.63</v>
      </c>
      <c r="N212">
        <f>IF(ISNA(VLOOKUP($K212,mittaukset_2002!$A$4:$P$270,5,FALSE)),"",VLOOKUP($K212,mittaukset_2002!$A$4:$P$270,5,FALSE))</f>
        <v>2515315.8100792747</v>
      </c>
      <c r="O212">
        <f>IF(ISNA(VLOOKUP($K212,mittaukset_2002!$A$4:$P$270,6,FALSE)),"",VLOOKUP($K212,mittaukset_2002!$A$4:$P$270,6,FALSE))</f>
        <v>6860015.579039019</v>
      </c>
      <c r="P212">
        <f aca="true" t="shared" si="8" ref="P212:P221">IF(N212&lt;&gt;"",N212-L212,"")</f>
        <v>-0.5899207252077758</v>
      </c>
      <c r="Q212">
        <f aca="true" t="shared" si="9" ref="Q212:Q221">IF(O212&lt;&gt;"",O212-M212,"")</f>
        <v>-0.05096098128706217</v>
      </c>
    </row>
    <row r="213" spans="1:17" ht="12.75">
      <c r="A213" t="s">
        <v>21</v>
      </c>
      <c r="B213">
        <v>702</v>
      </c>
      <c r="E213">
        <v>3</v>
      </c>
      <c r="F213">
        <v>1</v>
      </c>
      <c r="G213">
        <v>21</v>
      </c>
      <c r="H213">
        <v>11</v>
      </c>
      <c r="I213">
        <v>246</v>
      </c>
      <c r="J213" t="s">
        <v>31</v>
      </c>
      <c r="K213">
        <v>130</v>
      </c>
      <c r="L213">
        <v>2515323.92</v>
      </c>
      <c r="M213">
        <v>6859965.96</v>
      </c>
      <c r="N213">
        <f>IF(ISNA(VLOOKUP($K213,mittaukset_2002!$A$4:$P$270,5,FALSE)),"",VLOOKUP($K213,mittaukset_2002!$A$4:$P$270,5,FALSE))</f>
        <v>2515323.39441076</v>
      </c>
      <c r="O213">
        <f>IF(ISNA(VLOOKUP($K213,mittaukset_2002!$A$4:$P$270,6,FALSE)),"",VLOOKUP($K213,mittaukset_2002!$A$4:$P$270,6,FALSE))</f>
        <v>6859965.863256818</v>
      </c>
      <c r="P213">
        <f t="shared" si="8"/>
        <v>-0.5255892397835851</v>
      </c>
      <c r="Q213">
        <f t="shared" si="9"/>
        <v>-0.09674318227916956</v>
      </c>
    </row>
    <row r="214" spans="1:17" ht="12.75">
      <c r="A214" t="s">
        <v>21</v>
      </c>
      <c r="B214">
        <v>703</v>
      </c>
      <c r="E214">
        <v>3</v>
      </c>
      <c r="F214">
        <v>1</v>
      </c>
      <c r="G214">
        <v>21</v>
      </c>
      <c r="H214">
        <v>12</v>
      </c>
      <c r="I214">
        <v>249</v>
      </c>
      <c r="J214" t="s">
        <v>50</v>
      </c>
      <c r="K214">
        <v>129</v>
      </c>
      <c r="L214">
        <v>2515328.05</v>
      </c>
      <c r="M214">
        <v>6859967.54</v>
      </c>
      <c r="N214">
        <f>IF(ISNA(VLOOKUP($K214,mittaukset_2002!$A$4:$P$270,5,FALSE)),"",VLOOKUP($K214,mittaukset_2002!$A$4:$P$270,5,FALSE))</f>
        <v>2515327.4909456098</v>
      </c>
      <c r="O214">
        <f>IF(ISNA(VLOOKUP($K214,mittaukset_2002!$A$4:$P$270,6,FALSE)),"",VLOOKUP($K214,mittaukset_2002!$A$4:$P$270,6,FALSE))</f>
        <v>6859967.49080832</v>
      </c>
      <c r="P214">
        <f t="shared" si="8"/>
        <v>-0.5590543900616467</v>
      </c>
      <c r="Q214">
        <f t="shared" si="9"/>
        <v>-0.0491916798055172</v>
      </c>
    </row>
    <row r="215" spans="1:17" ht="12.75">
      <c r="A215" t="s">
        <v>21</v>
      </c>
      <c r="B215">
        <v>704</v>
      </c>
      <c r="E215">
        <v>3</v>
      </c>
      <c r="F215">
        <v>1</v>
      </c>
      <c r="G215">
        <v>2</v>
      </c>
      <c r="H215">
        <v>11</v>
      </c>
      <c r="I215">
        <v>278</v>
      </c>
      <c r="K215">
        <v>67</v>
      </c>
      <c r="L215">
        <v>2515336.19</v>
      </c>
      <c r="M215">
        <v>6859994.41</v>
      </c>
      <c r="N215">
        <f>IF(ISNA(VLOOKUP($K215,mittaukset_2002!$A$4:$P$270,5,FALSE)),"",VLOOKUP($K215,mittaukset_2002!$A$4:$P$270,5,FALSE))</f>
        <v>2515335.311394298</v>
      </c>
      <c r="O215">
        <f>IF(ISNA(VLOOKUP($K215,mittaukset_2002!$A$4:$P$270,6,FALSE)),"",VLOOKUP($K215,mittaukset_2002!$A$4:$P$270,6,FALSE))</f>
        <v>6859995.088457711</v>
      </c>
      <c r="P215">
        <f t="shared" si="8"/>
        <v>-0.8786057019606233</v>
      </c>
      <c r="Q215">
        <f t="shared" si="9"/>
        <v>0.678457710891962</v>
      </c>
    </row>
    <row r="216" spans="1:17" ht="12.75">
      <c r="A216" t="s">
        <v>21</v>
      </c>
      <c r="B216">
        <v>705</v>
      </c>
      <c r="E216">
        <v>3</v>
      </c>
      <c r="F216">
        <v>1</v>
      </c>
      <c r="G216">
        <v>2</v>
      </c>
      <c r="H216">
        <v>11</v>
      </c>
      <c r="I216">
        <v>296</v>
      </c>
      <c r="K216">
        <v>206</v>
      </c>
      <c r="L216">
        <v>2515363.7</v>
      </c>
      <c r="M216">
        <v>6860006.27</v>
      </c>
      <c r="N216">
        <f>IF(ISNA(VLOOKUP($K216,mittaukset_2002!$A$4:$P$270,5,FALSE)),"",VLOOKUP($K216,mittaukset_2002!$A$4:$P$270,5,FALSE))</f>
        <v>2515363.4776875176</v>
      </c>
      <c r="O216">
        <f>IF(ISNA(VLOOKUP($K216,mittaukset_2002!$A$4:$P$270,6,FALSE)),"",VLOOKUP($K216,mittaukset_2002!$A$4:$P$270,6,FALSE))</f>
        <v>6860005.859494835</v>
      </c>
      <c r="P216">
        <f t="shared" si="8"/>
        <v>-0.22231248253956437</v>
      </c>
      <c r="Q216">
        <f t="shared" si="9"/>
        <v>-0.41050516441464424</v>
      </c>
    </row>
    <row r="217" spans="1:17" ht="12.75">
      <c r="A217" t="s">
        <v>21</v>
      </c>
      <c r="B217">
        <v>706</v>
      </c>
      <c r="E217">
        <v>3</v>
      </c>
      <c r="F217">
        <v>2</v>
      </c>
      <c r="G217">
        <v>20</v>
      </c>
      <c r="H217">
        <v>11</v>
      </c>
      <c r="I217">
        <v>128</v>
      </c>
      <c r="J217" t="s">
        <v>49</v>
      </c>
      <c r="K217">
        <v>203</v>
      </c>
      <c r="L217">
        <v>2515358.62</v>
      </c>
      <c r="M217">
        <v>6860005.65</v>
      </c>
      <c r="N217">
        <f>IF(ISNA(VLOOKUP($K217,mittaukset_2002!$A$4:$P$270,5,FALSE)),"",VLOOKUP($K217,mittaukset_2002!$A$4:$P$270,5,FALSE))</f>
        <v>2515358.1785270413</v>
      </c>
      <c r="O217">
        <f>IF(ISNA(VLOOKUP($K217,mittaukset_2002!$A$4:$P$270,6,FALSE)),"",VLOOKUP($K217,mittaukset_2002!$A$4:$P$270,6,FALSE))</f>
        <v>6860005.392834586</v>
      </c>
      <c r="P217">
        <f t="shared" si="8"/>
        <v>-0.44147295877337456</v>
      </c>
      <c r="Q217">
        <f t="shared" si="9"/>
        <v>-0.25716541428118944</v>
      </c>
    </row>
    <row r="218" spans="1:17" ht="12.75">
      <c r="A218" t="s">
        <v>21</v>
      </c>
      <c r="B218">
        <v>707</v>
      </c>
      <c r="E218">
        <v>3</v>
      </c>
      <c r="F218">
        <v>2</v>
      </c>
      <c r="G218">
        <v>6</v>
      </c>
      <c r="H218">
        <v>11</v>
      </c>
      <c r="I218">
        <v>74</v>
      </c>
      <c r="K218">
        <v>204</v>
      </c>
      <c r="L218">
        <v>2515355.63</v>
      </c>
      <c r="M218">
        <v>6860003.31</v>
      </c>
      <c r="N218">
        <f>IF(ISNA(VLOOKUP($K218,mittaukset_2002!$A$4:$P$270,5,FALSE)),"",VLOOKUP($K218,mittaukset_2002!$A$4:$P$270,5,FALSE))</f>
        <v>2515355.170826516</v>
      </c>
      <c r="O218">
        <f>IF(ISNA(VLOOKUP($K218,mittaukset_2002!$A$4:$P$270,6,FALSE)),"",VLOOKUP($K218,mittaukset_2002!$A$4:$P$270,6,FALSE))</f>
        <v>6860003.138286217</v>
      </c>
      <c r="P218">
        <f t="shared" si="8"/>
        <v>-0.45917348377406597</v>
      </c>
      <c r="Q218">
        <f t="shared" si="9"/>
        <v>-0.1717137824743986</v>
      </c>
    </row>
    <row r="219" spans="1:17" ht="12.75">
      <c r="A219" t="s">
        <v>21</v>
      </c>
      <c r="B219">
        <v>708</v>
      </c>
      <c r="E219">
        <v>3</v>
      </c>
      <c r="F219">
        <v>1</v>
      </c>
      <c r="G219">
        <v>2</v>
      </c>
      <c r="H219">
        <v>12</v>
      </c>
      <c r="I219">
        <v>283</v>
      </c>
      <c r="J219" t="s">
        <v>53</v>
      </c>
      <c r="K219">
        <v>81</v>
      </c>
      <c r="L219">
        <v>2515345.65</v>
      </c>
      <c r="M219">
        <v>6860008.1</v>
      </c>
      <c r="N219">
        <f>IF(ISNA(VLOOKUP($K219,mittaukset_2002!$A$4:$P$270,5,FALSE)),"",VLOOKUP($K219,mittaukset_2002!$A$4:$P$270,5,FALSE))</f>
        <v>2515344.9157381244</v>
      </c>
      <c r="O219">
        <f>IF(ISNA(VLOOKUP($K219,mittaukset_2002!$A$4:$P$270,6,FALSE)),"",VLOOKUP($K219,mittaukset_2002!$A$4:$P$270,6,FALSE))</f>
        <v>6860007.979259609</v>
      </c>
      <c r="P219">
        <f t="shared" si="8"/>
        <v>-0.7342618755064905</v>
      </c>
      <c r="Q219">
        <f t="shared" si="9"/>
        <v>-0.12074039038270712</v>
      </c>
    </row>
    <row r="220" spans="1:17" ht="12.75">
      <c r="A220" t="s">
        <v>21</v>
      </c>
      <c r="B220">
        <v>709</v>
      </c>
      <c r="E220">
        <v>3</v>
      </c>
      <c r="F220">
        <v>1</v>
      </c>
      <c r="G220">
        <v>5</v>
      </c>
      <c r="H220">
        <v>11</v>
      </c>
      <c r="I220">
        <v>511</v>
      </c>
      <c r="J220" t="s">
        <v>41</v>
      </c>
      <c r="K220">
        <v>134</v>
      </c>
      <c r="L220">
        <v>2515332.29</v>
      </c>
      <c r="M220">
        <v>6859962.81</v>
      </c>
      <c r="N220">
        <f>IF(ISNA(VLOOKUP($K220,mittaukset_2002!$A$4:$P$270,5,FALSE)),"",VLOOKUP($K220,mittaukset_2002!$A$4:$P$270,5,FALSE))</f>
        <v>2515331.5433079</v>
      </c>
      <c r="O220">
        <f>IF(ISNA(VLOOKUP($K220,mittaukset_2002!$A$4:$P$270,6,FALSE)),"",VLOOKUP($K220,mittaukset_2002!$A$4:$P$270,6,FALSE))</f>
        <v>6859962.877593489</v>
      </c>
      <c r="P220">
        <f t="shared" si="8"/>
        <v>-0.7466921000741422</v>
      </c>
      <c r="Q220">
        <f t="shared" si="9"/>
        <v>0.06759348977357149</v>
      </c>
    </row>
    <row r="221" spans="1:17" ht="12.75">
      <c r="A221" t="s">
        <v>21</v>
      </c>
      <c r="B221">
        <v>710</v>
      </c>
      <c r="E221">
        <v>3</v>
      </c>
      <c r="F221">
        <v>2</v>
      </c>
      <c r="G221">
        <v>4</v>
      </c>
      <c r="H221">
        <v>14</v>
      </c>
      <c r="I221">
        <v>120</v>
      </c>
      <c r="J221" t="s">
        <v>52</v>
      </c>
      <c r="K221">
        <v>246</v>
      </c>
      <c r="L221">
        <v>2515360.45</v>
      </c>
      <c r="M221">
        <v>6860051.82</v>
      </c>
      <c r="N221">
        <f>IF(ISNA(VLOOKUP($K221,mittaukset_2002!$A$4:$P$270,5,FALSE)),"",VLOOKUP($K221,mittaukset_2002!$A$4:$P$270,5,FALSE))</f>
        <v>2515360.355834162</v>
      </c>
      <c r="O221">
        <f>IF(ISNA(VLOOKUP($K221,mittaukset_2002!$A$4:$P$270,6,FALSE)),"",VLOOKUP($K221,mittaukset_2002!$A$4:$P$270,6,FALSE))</f>
        <v>6860051.498614507</v>
      </c>
      <c r="P221">
        <f t="shared" si="8"/>
        <v>-0.09416583832353354</v>
      </c>
      <c r="Q221">
        <f t="shared" si="9"/>
        <v>-0.32138549350202084</v>
      </c>
    </row>
    <row r="222" spans="1:17" ht="12.75">
      <c r="A222" t="s">
        <v>21</v>
      </c>
      <c r="B222">
        <v>711</v>
      </c>
      <c r="E222">
        <v>3</v>
      </c>
      <c r="F222">
        <v>2</v>
      </c>
      <c r="G222">
        <v>16</v>
      </c>
      <c r="H222">
        <v>11</v>
      </c>
      <c r="I222">
        <v>227</v>
      </c>
      <c r="J222" s="24"/>
      <c r="K222">
        <v>162</v>
      </c>
      <c r="L222">
        <v>2515315.7</v>
      </c>
      <c r="M222">
        <v>6860034.81</v>
      </c>
      <c r="N222">
        <f>IF(ISNA(VLOOKUP($K222,mittaukset_2002!$A$4:$P$270,5,FALSE)),"",VLOOKUP($K222,mittaukset_2002!$A$4:$P$270,5,FALSE))</f>
        <v>2515315.2299426747</v>
      </c>
      <c r="O222">
        <f>IF(ISNA(VLOOKUP($K222,mittaukset_2002!$A$4:$P$270,6,FALSE)),"",VLOOKUP($K222,mittaukset_2002!$A$4:$P$270,6,FALSE))</f>
        <v>6860035.068718199</v>
      </c>
      <c r="P222">
        <f>IF(N222&lt;&gt;"",N222-L222,"")</f>
        <v>-0.470057325437665</v>
      </c>
      <c r="Q222">
        <f>IF(O222&lt;&gt;"",O222-M222,"")</f>
        <v>0.2587181990966201</v>
      </c>
    </row>
    <row r="223" spans="1:17" ht="12.75">
      <c r="A223" t="s">
        <v>21</v>
      </c>
      <c r="B223">
        <v>712</v>
      </c>
      <c r="E223">
        <v>3</v>
      </c>
      <c r="F223">
        <v>2</v>
      </c>
      <c r="G223">
        <v>16</v>
      </c>
      <c r="H223">
        <v>14</v>
      </c>
      <c r="I223">
        <v>316</v>
      </c>
      <c r="J223" s="39" t="s">
        <v>145</v>
      </c>
      <c r="K223">
        <v>163</v>
      </c>
      <c r="L223">
        <v>2515315.38</v>
      </c>
      <c r="M223">
        <v>6860035.46</v>
      </c>
      <c r="N223">
        <f>IF(ISNA(VLOOKUP($K223,mittaukset_2002!$A$4:$P$270,5,FALSE)),"",VLOOKUP($K223,mittaukset_2002!$A$4:$P$270,5,FALSE))</f>
        <v>2515315.301517125</v>
      </c>
      <c r="O223">
        <f>IF(ISNA(VLOOKUP($K223,mittaukset_2002!$A$4:$P$270,6,FALSE)),"",VLOOKUP($K223,mittaukset_2002!$A$4:$P$270,6,FALSE))</f>
        <v>6860035.563024588</v>
      </c>
      <c r="P223">
        <f>IF(N223&lt;&gt;"",N223-L223,"")</f>
        <v>-0.07848287466913462</v>
      </c>
      <c r="Q223">
        <f>IF(O223&lt;&gt;"",O223-M223,"")</f>
        <v>0.10302458796650171</v>
      </c>
    </row>
    <row r="224" ht="12.75">
      <c r="J224" s="24"/>
    </row>
    <row r="225" ht="12.75">
      <c r="J225" s="2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4"/>
  <sheetViews>
    <sheetView zoomScalePageLayoutView="0" workbookViewId="0" topLeftCell="A94">
      <selection activeCell="A1" sqref="A1:Q214"/>
    </sheetView>
  </sheetViews>
  <sheetFormatPr defaultColWidth="9.140625" defaultRowHeight="12.75"/>
  <cols>
    <col min="4" max="5" width="12.00390625" style="0" bestFit="1" customWidth="1"/>
  </cols>
  <sheetData>
    <row r="1" spans="1:17" ht="12.75">
      <c r="A1">
        <v>7</v>
      </c>
      <c r="B1">
        <v>1</v>
      </c>
      <c r="C1">
        <v>2</v>
      </c>
      <c r="D1">
        <v>2515307.7</v>
      </c>
      <c r="E1">
        <v>6860014.25</v>
      </c>
      <c r="F1">
        <v>180.58</v>
      </c>
      <c r="G1">
        <v>153.39</v>
      </c>
      <c r="H1">
        <v>27.19</v>
      </c>
      <c r="I1">
        <v>27.16</v>
      </c>
      <c r="J1">
        <v>32.2</v>
      </c>
      <c r="K1">
        <v>4.67</v>
      </c>
      <c r="L1">
        <v>0.42</v>
      </c>
      <c r="M1">
        <v>29.73</v>
      </c>
      <c r="N1">
        <v>258.88</v>
      </c>
      <c r="O1">
        <v>1</v>
      </c>
      <c r="P1" t="s">
        <v>57</v>
      </c>
      <c r="Q1">
        <v>0</v>
      </c>
    </row>
    <row r="2" spans="1:17" ht="12.75">
      <c r="A2">
        <v>7</v>
      </c>
      <c r="B2">
        <v>2</v>
      </c>
      <c r="C2">
        <v>2</v>
      </c>
      <c r="D2">
        <v>2515310.06</v>
      </c>
      <c r="E2">
        <v>6860018.77</v>
      </c>
      <c r="F2">
        <v>180</v>
      </c>
      <c r="G2">
        <v>153.56</v>
      </c>
      <c r="H2">
        <v>26.44</v>
      </c>
      <c r="I2">
        <v>26.44</v>
      </c>
      <c r="J2">
        <v>30.2</v>
      </c>
      <c r="K2">
        <v>4.17</v>
      </c>
      <c r="L2">
        <v>0.44</v>
      </c>
      <c r="M2">
        <v>27.35</v>
      </c>
      <c r="N2">
        <v>267.96</v>
      </c>
      <c r="O2">
        <v>1</v>
      </c>
      <c r="P2" t="s">
        <v>57</v>
      </c>
      <c r="Q2">
        <v>0</v>
      </c>
    </row>
    <row r="3" spans="1:17" ht="12.75">
      <c r="A3">
        <v>7</v>
      </c>
      <c r="B3">
        <v>3</v>
      </c>
      <c r="C3">
        <v>2</v>
      </c>
      <c r="D3">
        <v>2515312.55</v>
      </c>
      <c r="E3">
        <v>6860023.31</v>
      </c>
      <c r="F3">
        <v>184.24</v>
      </c>
      <c r="G3">
        <v>154.3</v>
      </c>
      <c r="H3">
        <v>29.94</v>
      </c>
      <c r="I3">
        <v>30.06</v>
      </c>
      <c r="J3">
        <v>33.1</v>
      </c>
      <c r="K3">
        <v>4.09</v>
      </c>
      <c r="L3">
        <v>0.61</v>
      </c>
      <c r="M3">
        <v>25.66</v>
      </c>
      <c r="N3">
        <v>278.56</v>
      </c>
      <c r="O3">
        <v>1</v>
      </c>
      <c r="P3" t="s">
        <v>57</v>
      </c>
      <c r="Q3">
        <v>0</v>
      </c>
    </row>
    <row r="4" spans="1:17" ht="12.75">
      <c r="A4">
        <v>7</v>
      </c>
      <c r="B4">
        <v>4</v>
      </c>
      <c r="C4">
        <v>2</v>
      </c>
      <c r="D4">
        <v>2515315.31</v>
      </c>
      <c r="E4">
        <v>6860029.41</v>
      </c>
      <c r="F4">
        <v>186.24</v>
      </c>
      <c r="G4">
        <v>155.74</v>
      </c>
      <c r="H4">
        <v>30.49</v>
      </c>
      <c r="I4">
        <v>30.5</v>
      </c>
      <c r="J4">
        <v>37.6</v>
      </c>
      <c r="K4">
        <v>5.53</v>
      </c>
      <c r="L4">
        <v>0.56</v>
      </c>
      <c r="M4">
        <v>25.45</v>
      </c>
      <c r="N4">
        <v>293.61</v>
      </c>
      <c r="O4">
        <v>1</v>
      </c>
      <c r="P4" t="s">
        <v>57</v>
      </c>
      <c r="Q4">
        <v>0</v>
      </c>
    </row>
    <row r="5" spans="1:17" ht="12.75">
      <c r="A5">
        <v>7</v>
      </c>
      <c r="B5">
        <v>5</v>
      </c>
      <c r="C5">
        <v>3</v>
      </c>
      <c r="D5">
        <v>2515331.83</v>
      </c>
      <c r="E5">
        <v>6860086.4</v>
      </c>
      <c r="F5">
        <v>192.74</v>
      </c>
      <c r="G5">
        <v>163.73</v>
      </c>
      <c r="H5">
        <v>29.02</v>
      </c>
      <c r="I5">
        <v>29.26</v>
      </c>
      <c r="J5">
        <v>29.1</v>
      </c>
      <c r="K5">
        <v>5.48</v>
      </c>
      <c r="L5">
        <v>0.59</v>
      </c>
      <c r="M5">
        <v>69.97</v>
      </c>
      <c r="N5">
        <v>348.99</v>
      </c>
      <c r="O5">
        <v>0</v>
      </c>
      <c r="P5" t="s">
        <v>57</v>
      </c>
      <c r="Q5">
        <v>0</v>
      </c>
    </row>
    <row r="6" spans="1:17" ht="12.75">
      <c r="A6">
        <v>7</v>
      </c>
      <c r="B6">
        <v>6</v>
      </c>
      <c r="C6">
        <v>2</v>
      </c>
      <c r="D6">
        <v>2515310.89</v>
      </c>
      <c r="E6">
        <v>6859994.86</v>
      </c>
      <c r="F6">
        <v>183.37</v>
      </c>
      <c r="G6">
        <v>153.95</v>
      </c>
      <c r="H6">
        <v>29.42</v>
      </c>
      <c r="I6">
        <v>29.47</v>
      </c>
      <c r="J6">
        <v>32.7</v>
      </c>
      <c r="K6">
        <v>4.12</v>
      </c>
      <c r="L6">
        <v>0.46</v>
      </c>
      <c r="M6">
        <v>34.26</v>
      </c>
      <c r="N6">
        <v>224.02</v>
      </c>
      <c r="O6">
        <v>1</v>
      </c>
      <c r="P6" t="s">
        <v>57</v>
      </c>
      <c r="Q6">
        <v>1</v>
      </c>
    </row>
    <row r="7" spans="1:17" ht="12.75">
      <c r="A7">
        <v>7</v>
      </c>
      <c r="B7">
        <v>7</v>
      </c>
      <c r="C7">
        <v>2</v>
      </c>
      <c r="D7">
        <v>2515309.1</v>
      </c>
      <c r="E7">
        <v>6859999.86</v>
      </c>
      <c r="F7">
        <v>179.12</v>
      </c>
      <c r="G7">
        <v>153.9</v>
      </c>
      <c r="H7">
        <v>25.22</v>
      </c>
      <c r="I7">
        <v>24.85</v>
      </c>
      <c r="J7">
        <v>27.1</v>
      </c>
      <c r="K7">
        <v>3.48</v>
      </c>
      <c r="L7">
        <v>0.41</v>
      </c>
      <c r="M7">
        <v>32.84</v>
      </c>
      <c r="N7">
        <v>232.77</v>
      </c>
      <c r="O7">
        <v>1</v>
      </c>
      <c r="P7" t="s">
        <v>57</v>
      </c>
      <c r="Q7">
        <v>1</v>
      </c>
    </row>
    <row r="8" spans="1:17" ht="12.75">
      <c r="A8">
        <v>7</v>
      </c>
      <c r="B8">
        <v>8</v>
      </c>
      <c r="C8">
        <v>2</v>
      </c>
      <c r="D8">
        <v>2515312.73</v>
      </c>
      <c r="E8">
        <v>6860003.59</v>
      </c>
      <c r="F8">
        <v>179.83</v>
      </c>
      <c r="G8">
        <v>153.89</v>
      </c>
      <c r="H8">
        <v>25.94</v>
      </c>
      <c r="I8">
        <v>26</v>
      </c>
      <c r="J8">
        <v>29.1</v>
      </c>
      <c r="K8">
        <v>3.96</v>
      </c>
      <c r="L8">
        <v>0.5</v>
      </c>
      <c r="M8">
        <v>27.85</v>
      </c>
      <c r="N8">
        <v>235.55</v>
      </c>
      <c r="O8">
        <v>1</v>
      </c>
      <c r="P8" t="s">
        <v>57</v>
      </c>
      <c r="Q8">
        <v>1</v>
      </c>
    </row>
    <row r="9" spans="1:17" ht="12.75">
      <c r="A9">
        <v>7</v>
      </c>
      <c r="B9">
        <v>9</v>
      </c>
      <c r="C9">
        <v>2</v>
      </c>
      <c r="D9">
        <v>2515312.59</v>
      </c>
      <c r="E9">
        <v>6860007.19</v>
      </c>
      <c r="F9">
        <v>180.87</v>
      </c>
      <c r="G9">
        <v>153.78</v>
      </c>
      <c r="H9">
        <v>27.09</v>
      </c>
      <c r="I9">
        <v>27.51</v>
      </c>
      <c r="J9">
        <v>30</v>
      </c>
      <c r="K9">
        <v>3.89</v>
      </c>
      <c r="L9">
        <v>0.59</v>
      </c>
      <c r="M9">
        <v>26.48</v>
      </c>
      <c r="N9">
        <v>242.59</v>
      </c>
      <c r="O9">
        <v>1</v>
      </c>
      <c r="P9" t="s">
        <v>57</v>
      </c>
      <c r="Q9">
        <v>1</v>
      </c>
    </row>
    <row r="10" spans="1:17" ht="12.75">
      <c r="A10">
        <v>7</v>
      </c>
      <c r="B10">
        <v>10</v>
      </c>
      <c r="C10">
        <v>2</v>
      </c>
      <c r="D10">
        <v>2515315.19</v>
      </c>
      <c r="E10">
        <v>6860006.93</v>
      </c>
      <c r="F10">
        <v>181.43</v>
      </c>
      <c r="G10">
        <v>154.47</v>
      </c>
      <c r="H10">
        <v>26.96</v>
      </c>
      <c r="I10">
        <v>27.21</v>
      </c>
      <c r="J10">
        <v>29.1</v>
      </c>
      <c r="K10">
        <v>3.64</v>
      </c>
      <c r="L10">
        <v>0.6</v>
      </c>
      <c r="M10">
        <v>24.18</v>
      </c>
      <c r="N10">
        <v>239.81</v>
      </c>
      <c r="O10">
        <v>1</v>
      </c>
      <c r="P10" t="s">
        <v>57</v>
      </c>
      <c r="Q10">
        <v>1</v>
      </c>
    </row>
    <row r="11" spans="1:17" ht="12.75">
      <c r="A11">
        <v>7</v>
      </c>
      <c r="B11">
        <v>11</v>
      </c>
      <c r="C11">
        <v>2</v>
      </c>
      <c r="D11">
        <v>2515318.13</v>
      </c>
      <c r="E11">
        <v>6860013.73</v>
      </c>
      <c r="F11">
        <v>185.27</v>
      </c>
      <c r="G11">
        <v>155.53</v>
      </c>
      <c r="H11">
        <v>29.74</v>
      </c>
      <c r="I11">
        <v>29.94</v>
      </c>
      <c r="J11">
        <v>33.9</v>
      </c>
      <c r="K11">
        <v>4.43</v>
      </c>
      <c r="L11">
        <v>0.51</v>
      </c>
      <c r="M11">
        <v>19.42</v>
      </c>
      <c r="N11">
        <v>254.88</v>
      </c>
      <c r="O11">
        <v>1</v>
      </c>
      <c r="P11" t="s">
        <v>57</v>
      </c>
      <c r="Q11">
        <v>1</v>
      </c>
    </row>
    <row r="12" spans="1:17" ht="12.75">
      <c r="A12">
        <v>7</v>
      </c>
      <c r="B12">
        <v>12</v>
      </c>
      <c r="C12">
        <v>2</v>
      </c>
      <c r="D12">
        <v>2515313.38</v>
      </c>
      <c r="E12">
        <v>6860020.6</v>
      </c>
      <c r="F12">
        <v>180.53</v>
      </c>
      <c r="G12">
        <v>154.04</v>
      </c>
      <c r="H12">
        <v>26.49</v>
      </c>
      <c r="I12">
        <v>26.45</v>
      </c>
      <c r="J12">
        <v>28.9</v>
      </c>
      <c r="K12">
        <v>3.71</v>
      </c>
      <c r="L12">
        <v>0.57</v>
      </c>
      <c r="M12">
        <v>24.27</v>
      </c>
      <c r="N12">
        <v>272.88</v>
      </c>
      <c r="O12">
        <v>1</v>
      </c>
      <c r="P12" t="s">
        <v>57</v>
      </c>
      <c r="Q12">
        <v>1</v>
      </c>
    </row>
    <row r="13" spans="1:17" ht="12.75">
      <c r="A13">
        <v>7</v>
      </c>
      <c r="B13">
        <v>13</v>
      </c>
      <c r="C13">
        <v>2</v>
      </c>
      <c r="D13">
        <v>2515318.28</v>
      </c>
      <c r="E13">
        <v>6860024.68</v>
      </c>
      <c r="F13">
        <v>183.03</v>
      </c>
      <c r="G13">
        <v>155.93</v>
      </c>
      <c r="H13">
        <v>27.1</v>
      </c>
      <c r="I13">
        <v>27.03</v>
      </c>
      <c r="J13">
        <v>29.8</v>
      </c>
      <c r="K13">
        <v>3.82</v>
      </c>
      <c r="L13">
        <v>0.62</v>
      </c>
      <c r="M13">
        <v>20.68</v>
      </c>
      <c r="N13">
        <v>286.38</v>
      </c>
      <c r="O13">
        <v>1</v>
      </c>
      <c r="P13" t="s">
        <v>57</v>
      </c>
      <c r="Q13">
        <v>1</v>
      </c>
    </row>
    <row r="14" spans="1:17" ht="12.75">
      <c r="A14">
        <v>7</v>
      </c>
      <c r="B14">
        <v>14</v>
      </c>
      <c r="C14">
        <v>2</v>
      </c>
      <c r="D14">
        <v>2515322.96</v>
      </c>
      <c r="E14">
        <v>6860024.1</v>
      </c>
      <c r="F14">
        <v>185.12</v>
      </c>
      <c r="G14">
        <v>157.4</v>
      </c>
      <c r="H14">
        <v>27.72</v>
      </c>
      <c r="I14">
        <v>27.74</v>
      </c>
      <c r="J14">
        <v>30.3</v>
      </c>
      <c r="K14">
        <v>3.81</v>
      </c>
      <c r="L14">
        <v>0.66</v>
      </c>
      <c r="M14">
        <v>16.19</v>
      </c>
      <c r="N14">
        <v>290.93</v>
      </c>
      <c r="O14">
        <v>1</v>
      </c>
      <c r="P14" t="s">
        <v>57</v>
      </c>
      <c r="Q14">
        <v>1</v>
      </c>
    </row>
    <row r="15" spans="1:17" ht="12.75">
      <c r="A15">
        <v>7</v>
      </c>
      <c r="B15">
        <v>15</v>
      </c>
      <c r="C15">
        <v>2</v>
      </c>
      <c r="D15">
        <v>2515320.22</v>
      </c>
      <c r="E15">
        <v>6860026.39</v>
      </c>
      <c r="F15">
        <v>183.62</v>
      </c>
      <c r="G15">
        <v>156.64</v>
      </c>
      <c r="H15">
        <v>26.98</v>
      </c>
      <c r="I15">
        <v>27.02</v>
      </c>
      <c r="J15">
        <v>31.7</v>
      </c>
      <c r="K15">
        <v>4.55</v>
      </c>
      <c r="L15">
        <v>0.52</v>
      </c>
      <c r="M15">
        <v>19.69</v>
      </c>
      <c r="N15">
        <v>293.17</v>
      </c>
      <c r="O15">
        <v>1</v>
      </c>
      <c r="P15" t="s">
        <v>57</v>
      </c>
      <c r="Q15">
        <v>1</v>
      </c>
    </row>
    <row r="16" spans="1:17" ht="12.75">
      <c r="A16">
        <v>7</v>
      </c>
      <c r="B16">
        <v>16</v>
      </c>
      <c r="C16">
        <v>2</v>
      </c>
      <c r="D16">
        <v>2515321.56</v>
      </c>
      <c r="E16">
        <v>6860029.25</v>
      </c>
      <c r="F16">
        <v>180.05</v>
      </c>
      <c r="G16">
        <v>156.98</v>
      </c>
      <c r="H16">
        <v>23.08</v>
      </c>
      <c r="I16">
        <v>23.39</v>
      </c>
      <c r="J16">
        <v>30.3</v>
      </c>
      <c r="K16">
        <v>5.48</v>
      </c>
      <c r="L16">
        <v>1.11</v>
      </c>
      <c r="M16">
        <v>20.19</v>
      </c>
      <c r="N16">
        <v>302.14</v>
      </c>
      <c r="O16">
        <v>1</v>
      </c>
      <c r="P16" t="s">
        <v>57</v>
      </c>
      <c r="Q16">
        <v>1</v>
      </c>
    </row>
    <row r="17" spans="1:17" ht="12.75">
      <c r="A17">
        <v>7</v>
      </c>
      <c r="B17">
        <v>17</v>
      </c>
      <c r="C17">
        <v>2</v>
      </c>
      <c r="D17">
        <v>2515318.15</v>
      </c>
      <c r="E17">
        <v>6860031.55</v>
      </c>
      <c r="F17">
        <v>184.89</v>
      </c>
      <c r="G17">
        <v>156.51</v>
      </c>
      <c r="H17">
        <v>28.38</v>
      </c>
      <c r="I17">
        <v>28.37</v>
      </c>
      <c r="J17">
        <v>33.4</v>
      </c>
      <c r="K17">
        <v>4.7</v>
      </c>
      <c r="L17">
        <v>0.56</v>
      </c>
      <c r="M17">
        <v>24.29</v>
      </c>
      <c r="N17">
        <v>301.36</v>
      </c>
      <c r="O17">
        <v>1</v>
      </c>
      <c r="P17" t="s">
        <v>57</v>
      </c>
      <c r="Q17">
        <v>1</v>
      </c>
    </row>
    <row r="18" spans="1:17" ht="12.75">
      <c r="A18">
        <v>7</v>
      </c>
      <c r="B18">
        <v>18</v>
      </c>
      <c r="C18">
        <v>2</v>
      </c>
      <c r="D18">
        <v>2515317.75</v>
      </c>
      <c r="E18">
        <v>6860034.57</v>
      </c>
      <c r="F18">
        <v>181.64</v>
      </c>
      <c r="G18">
        <v>156.8</v>
      </c>
      <c r="H18">
        <v>24.83</v>
      </c>
      <c r="I18">
        <v>25.31</v>
      </c>
      <c r="J18">
        <v>26.7</v>
      </c>
      <c r="K18">
        <v>3.44</v>
      </c>
      <c r="L18">
        <v>0.5</v>
      </c>
      <c r="M18">
        <v>26.55</v>
      </c>
      <c r="N18">
        <v>305.98</v>
      </c>
      <c r="O18">
        <v>1</v>
      </c>
      <c r="P18" t="s">
        <v>57</v>
      </c>
      <c r="Q18">
        <v>1</v>
      </c>
    </row>
    <row r="19" spans="1:17" ht="12.75">
      <c r="A19">
        <v>7</v>
      </c>
      <c r="B19">
        <v>19</v>
      </c>
      <c r="C19">
        <v>2</v>
      </c>
      <c r="D19">
        <v>2515323.05</v>
      </c>
      <c r="E19">
        <v>6860034.06</v>
      </c>
      <c r="F19">
        <v>184.62</v>
      </c>
      <c r="G19">
        <v>157.61</v>
      </c>
      <c r="H19">
        <v>27</v>
      </c>
      <c r="I19">
        <v>26.94</v>
      </c>
      <c r="J19">
        <v>29.3</v>
      </c>
      <c r="K19">
        <v>3.66</v>
      </c>
      <c r="L19">
        <v>0.41</v>
      </c>
      <c r="M19">
        <v>22.52</v>
      </c>
      <c r="N19">
        <v>314.15</v>
      </c>
      <c r="O19">
        <v>1</v>
      </c>
      <c r="P19" t="s">
        <v>57</v>
      </c>
      <c r="Q19">
        <v>1</v>
      </c>
    </row>
    <row r="20" spans="1:17" ht="12.75">
      <c r="A20">
        <v>7</v>
      </c>
      <c r="B20">
        <v>20</v>
      </c>
      <c r="C20">
        <v>2</v>
      </c>
      <c r="D20">
        <v>2515324.64</v>
      </c>
      <c r="E20">
        <v>6860037.88</v>
      </c>
      <c r="F20">
        <v>183.45</v>
      </c>
      <c r="G20">
        <v>158.07</v>
      </c>
      <c r="H20">
        <v>25.38</v>
      </c>
      <c r="I20">
        <v>25.61</v>
      </c>
      <c r="J20">
        <v>28.3</v>
      </c>
      <c r="K20">
        <v>3.85</v>
      </c>
      <c r="L20">
        <v>0.53</v>
      </c>
      <c r="M20">
        <v>24.74</v>
      </c>
      <c r="N20">
        <v>322.64</v>
      </c>
      <c r="O20">
        <v>1</v>
      </c>
      <c r="P20" t="s">
        <v>57</v>
      </c>
      <c r="Q20">
        <v>1</v>
      </c>
    </row>
    <row r="21" spans="1:17" ht="12.75">
      <c r="A21">
        <v>7</v>
      </c>
      <c r="B21">
        <v>21</v>
      </c>
      <c r="C21">
        <v>2</v>
      </c>
      <c r="D21">
        <v>2515322.17</v>
      </c>
      <c r="E21">
        <v>6860040.16</v>
      </c>
      <c r="F21">
        <v>185.95</v>
      </c>
      <c r="G21">
        <v>158</v>
      </c>
      <c r="H21">
        <v>27.95</v>
      </c>
      <c r="I21">
        <v>28.05</v>
      </c>
      <c r="J21">
        <v>32.4</v>
      </c>
      <c r="K21">
        <v>4.46</v>
      </c>
      <c r="L21">
        <v>0.51</v>
      </c>
      <c r="M21">
        <v>27.98</v>
      </c>
      <c r="N21">
        <v>320.69</v>
      </c>
      <c r="O21">
        <v>1</v>
      </c>
      <c r="P21" t="s">
        <v>57</v>
      </c>
      <c r="Q21">
        <v>1</v>
      </c>
    </row>
    <row r="22" spans="1:17" ht="12.75">
      <c r="A22">
        <v>7</v>
      </c>
      <c r="B22">
        <v>22</v>
      </c>
      <c r="C22">
        <v>2</v>
      </c>
      <c r="D22">
        <v>2515328.67</v>
      </c>
      <c r="E22">
        <v>6860040.57</v>
      </c>
      <c r="F22">
        <v>183.67</v>
      </c>
      <c r="G22">
        <v>159.46</v>
      </c>
      <c r="H22">
        <v>24.21</v>
      </c>
      <c r="I22">
        <v>24.44</v>
      </c>
      <c r="J22">
        <v>26.4</v>
      </c>
      <c r="K22">
        <v>3.54</v>
      </c>
      <c r="L22">
        <v>0.46</v>
      </c>
      <c r="M22">
        <v>25.45</v>
      </c>
      <c r="N22">
        <v>333.6</v>
      </c>
      <c r="O22">
        <v>1</v>
      </c>
      <c r="P22" t="s">
        <v>57</v>
      </c>
      <c r="Q22">
        <v>1</v>
      </c>
    </row>
    <row r="23" spans="1:17" ht="12.75">
      <c r="A23">
        <v>7</v>
      </c>
      <c r="B23">
        <v>23</v>
      </c>
      <c r="C23">
        <v>2</v>
      </c>
      <c r="D23">
        <v>2515326.78</v>
      </c>
      <c r="E23">
        <v>6860042.93</v>
      </c>
      <c r="F23">
        <v>187.08</v>
      </c>
      <c r="G23">
        <v>158.82</v>
      </c>
      <c r="H23">
        <v>28.25</v>
      </c>
      <c r="I23">
        <v>28.18</v>
      </c>
      <c r="J23">
        <v>31.2</v>
      </c>
      <c r="K23">
        <v>3.94</v>
      </c>
      <c r="L23">
        <v>0.61</v>
      </c>
      <c r="M23">
        <v>28.33</v>
      </c>
      <c r="N23">
        <v>331.63</v>
      </c>
      <c r="O23">
        <v>1</v>
      </c>
      <c r="P23" t="s">
        <v>57</v>
      </c>
      <c r="Q23">
        <v>1</v>
      </c>
    </row>
    <row r="24" spans="1:17" ht="12.75">
      <c r="A24">
        <v>7</v>
      </c>
      <c r="B24">
        <v>24</v>
      </c>
      <c r="C24">
        <v>2</v>
      </c>
      <c r="D24">
        <v>2515328.3</v>
      </c>
      <c r="E24">
        <v>6860045.99</v>
      </c>
      <c r="F24">
        <v>188.2</v>
      </c>
      <c r="G24">
        <v>159.27</v>
      </c>
      <c r="H24">
        <v>28.93</v>
      </c>
      <c r="I24">
        <v>29.07</v>
      </c>
      <c r="J24">
        <v>33.2</v>
      </c>
      <c r="K24">
        <v>4.45</v>
      </c>
      <c r="L24">
        <v>0.46</v>
      </c>
      <c r="M24">
        <v>30.71</v>
      </c>
      <c r="N24">
        <v>336.4</v>
      </c>
      <c r="O24">
        <v>1</v>
      </c>
      <c r="P24" t="s">
        <v>57</v>
      </c>
      <c r="Q24">
        <v>1</v>
      </c>
    </row>
    <row r="25" spans="1:17" ht="12.75">
      <c r="A25">
        <v>7</v>
      </c>
      <c r="B25">
        <v>25</v>
      </c>
      <c r="C25">
        <v>2</v>
      </c>
      <c r="D25">
        <v>2515329.37</v>
      </c>
      <c r="E25">
        <v>6860049.69</v>
      </c>
      <c r="F25">
        <v>187.17</v>
      </c>
      <c r="G25">
        <v>159.4</v>
      </c>
      <c r="H25">
        <v>27.76</v>
      </c>
      <c r="I25">
        <v>27.7</v>
      </c>
      <c r="J25">
        <v>30.9</v>
      </c>
      <c r="K25">
        <v>3.99</v>
      </c>
      <c r="L25">
        <v>0.55</v>
      </c>
      <c r="M25">
        <v>33.99</v>
      </c>
      <c r="N25">
        <v>339.96</v>
      </c>
      <c r="O25">
        <v>1</v>
      </c>
      <c r="P25" t="s">
        <v>57</v>
      </c>
      <c r="Q25">
        <v>1</v>
      </c>
    </row>
    <row r="26" spans="1:17" ht="12.75">
      <c r="A26">
        <v>7</v>
      </c>
      <c r="B26">
        <v>26</v>
      </c>
      <c r="C26">
        <v>2</v>
      </c>
      <c r="D26">
        <v>2515333.71</v>
      </c>
      <c r="E26">
        <v>6860050.78</v>
      </c>
      <c r="F26">
        <v>184.62</v>
      </c>
      <c r="G26">
        <v>159.85</v>
      </c>
      <c r="H26">
        <v>24.77</v>
      </c>
      <c r="I26">
        <v>24.76</v>
      </c>
      <c r="J26">
        <v>26.7</v>
      </c>
      <c r="K26">
        <v>3.47</v>
      </c>
      <c r="L26">
        <v>0.5</v>
      </c>
      <c r="M26">
        <v>34.33</v>
      </c>
      <c r="N26">
        <v>347.45</v>
      </c>
      <c r="O26">
        <v>1</v>
      </c>
      <c r="P26" t="s">
        <v>57</v>
      </c>
      <c r="Q26">
        <v>1</v>
      </c>
    </row>
    <row r="27" spans="1:17" ht="12.75">
      <c r="A27">
        <v>7</v>
      </c>
      <c r="B27">
        <v>27</v>
      </c>
      <c r="C27">
        <v>3</v>
      </c>
      <c r="D27">
        <v>2515331.87</v>
      </c>
      <c r="E27">
        <v>6860060.4</v>
      </c>
      <c r="F27">
        <v>189.46</v>
      </c>
      <c r="G27">
        <v>160.91</v>
      </c>
      <c r="H27">
        <v>28.55</v>
      </c>
      <c r="I27">
        <v>28.48</v>
      </c>
      <c r="J27">
        <v>34.9</v>
      </c>
      <c r="K27">
        <v>7.91</v>
      </c>
      <c r="L27">
        <v>0.74</v>
      </c>
      <c r="M27">
        <v>44.1</v>
      </c>
      <c r="N27">
        <v>346.39</v>
      </c>
      <c r="O27">
        <v>1</v>
      </c>
      <c r="P27" t="s">
        <v>57</v>
      </c>
      <c r="Q27">
        <v>1</v>
      </c>
    </row>
    <row r="28" spans="1:17" ht="12.75">
      <c r="A28">
        <v>7</v>
      </c>
      <c r="B28">
        <v>28</v>
      </c>
      <c r="C28">
        <v>3</v>
      </c>
      <c r="D28">
        <v>2515330.15</v>
      </c>
      <c r="E28">
        <v>6860067.42</v>
      </c>
      <c r="F28">
        <v>181.11</v>
      </c>
      <c r="G28">
        <v>161.18</v>
      </c>
      <c r="H28">
        <v>19.93</v>
      </c>
      <c r="I28">
        <v>19.97</v>
      </c>
      <c r="J28">
        <v>18.7</v>
      </c>
      <c r="K28">
        <v>3.84</v>
      </c>
      <c r="L28">
        <v>0.49</v>
      </c>
      <c r="M28">
        <v>51.28</v>
      </c>
      <c r="N28">
        <v>345.45</v>
      </c>
      <c r="O28">
        <v>1</v>
      </c>
      <c r="P28" t="s">
        <v>57</v>
      </c>
      <c r="Q28">
        <v>1</v>
      </c>
    </row>
    <row r="29" spans="1:17" ht="12.75">
      <c r="A29">
        <v>7</v>
      </c>
      <c r="B29">
        <v>29</v>
      </c>
      <c r="C29">
        <v>3</v>
      </c>
      <c r="D29">
        <v>2515338.89</v>
      </c>
      <c r="E29">
        <v>6860068.52</v>
      </c>
      <c r="F29">
        <v>188.31</v>
      </c>
      <c r="G29">
        <v>162.15</v>
      </c>
      <c r="H29">
        <v>26.16</v>
      </c>
      <c r="I29">
        <v>26.44</v>
      </c>
      <c r="J29">
        <v>27.3</v>
      </c>
      <c r="K29">
        <v>5.54</v>
      </c>
      <c r="L29">
        <v>0.57</v>
      </c>
      <c r="M29">
        <v>51.9</v>
      </c>
      <c r="N29">
        <v>355.22</v>
      </c>
      <c r="O29">
        <v>1</v>
      </c>
      <c r="P29" t="s">
        <v>57</v>
      </c>
      <c r="Q29">
        <v>1</v>
      </c>
    </row>
    <row r="30" spans="1:17" ht="12.75">
      <c r="A30">
        <v>7</v>
      </c>
      <c r="B30">
        <v>30</v>
      </c>
      <c r="C30">
        <v>1</v>
      </c>
      <c r="D30">
        <v>2515336.85</v>
      </c>
      <c r="E30">
        <v>6860072.95</v>
      </c>
      <c r="F30">
        <v>190.06</v>
      </c>
      <c r="G30">
        <v>162.38</v>
      </c>
      <c r="H30">
        <v>27.68</v>
      </c>
      <c r="I30">
        <v>27.98</v>
      </c>
      <c r="J30">
        <v>33</v>
      </c>
      <c r="K30">
        <v>4.78</v>
      </c>
      <c r="L30">
        <v>0.51</v>
      </c>
      <c r="M30">
        <v>56.31</v>
      </c>
      <c r="N30">
        <v>353.01</v>
      </c>
      <c r="O30">
        <v>1</v>
      </c>
      <c r="P30" t="s">
        <v>57</v>
      </c>
      <c r="Q30">
        <v>1</v>
      </c>
    </row>
    <row r="31" spans="1:17" ht="12.75">
      <c r="A31">
        <v>7</v>
      </c>
      <c r="B31">
        <v>31</v>
      </c>
      <c r="C31">
        <v>3</v>
      </c>
      <c r="D31">
        <v>2515336.22</v>
      </c>
      <c r="E31">
        <v>6860076.59</v>
      </c>
      <c r="F31">
        <v>191.86</v>
      </c>
      <c r="G31">
        <v>162.6</v>
      </c>
      <c r="H31">
        <v>29.26</v>
      </c>
      <c r="I31">
        <v>29.73</v>
      </c>
      <c r="J31">
        <v>26.1</v>
      </c>
      <c r="K31">
        <v>4.3</v>
      </c>
      <c r="L31">
        <v>0.78</v>
      </c>
      <c r="M31">
        <v>59.96</v>
      </c>
      <c r="N31">
        <v>352.44</v>
      </c>
      <c r="O31">
        <v>1</v>
      </c>
      <c r="P31" t="s">
        <v>57</v>
      </c>
      <c r="Q31">
        <v>1</v>
      </c>
    </row>
    <row r="32" spans="1:17" ht="12.75">
      <c r="A32">
        <v>7</v>
      </c>
      <c r="B32">
        <v>32</v>
      </c>
      <c r="C32">
        <v>3</v>
      </c>
      <c r="D32">
        <v>2515342.83</v>
      </c>
      <c r="E32">
        <v>6860076.6</v>
      </c>
      <c r="F32">
        <v>192.28</v>
      </c>
      <c r="G32">
        <v>163.27</v>
      </c>
      <c r="H32">
        <v>29.01</v>
      </c>
      <c r="I32">
        <v>28.91</v>
      </c>
      <c r="J32">
        <v>28.1</v>
      </c>
      <c r="K32">
        <v>5.09</v>
      </c>
      <c r="L32">
        <v>0.69</v>
      </c>
      <c r="M32">
        <v>60.21</v>
      </c>
      <c r="N32">
        <v>358.74</v>
      </c>
      <c r="O32">
        <v>1</v>
      </c>
      <c r="P32" t="s">
        <v>57</v>
      </c>
      <c r="Q32">
        <v>1</v>
      </c>
    </row>
    <row r="33" spans="1:17" ht="12.75">
      <c r="A33">
        <v>7</v>
      </c>
      <c r="B33">
        <v>33</v>
      </c>
      <c r="C33">
        <v>1</v>
      </c>
      <c r="D33">
        <v>2515337.04</v>
      </c>
      <c r="E33">
        <v>6860080.57</v>
      </c>
      <c r="F33">
        <v>196.51</v>
      </c>
      <c r="G33">
        <v>163.14</v>
      </c>
      <c r="H33">
        <v>33.37</v>
      </c>
      <c r="I33">
        <v>33.28</v>
      </c>
      <c r="J33">
        <v>40.1</v>
      </c>
      <c r="K33">
        <v>5.52</v>
      </c>
      <c r="L33">
        <v>0.55</v>
      </c>
      <c r="M33">
        <v>63.93</v>
      </c>
      <c r="N33">
        <v>353.24</v>
      </c>
      <c r="O33">
        <v>1</v>
      </c>
      <c r="P33" t="s">
        <v>57</v>
      </c>
      <c r="Q33">
        <v>1</v>
      </c>
    </row>
    <row r="34" spans="1:17" ht="12.75">
      <c r="A34">
        <v>7</v>
      </c>
      <c r="B34">
        <v>34</v>
      </c>
      <c r="C34">
        <v>1</v>
      </c>
      <c r="D34">
        <v>2515342.26</v>
      </c>
      <c r="E34">
        <v>6860080.44</v>
      </c>
      <c r="F34">
        <v>193.01</v>
      </c>
      <c r="G34">
        <v>163.51</v>
      </c>
      <c r="H34">
        <v>29.5</v>
      </c>
      <c r="I34">
        <v>29.73</v>
      </c>
      <c r="J34">
        <v>34.4</v>
      </c>
      <c r="K34">
        <v>4.77</v>
      </c>
      <c r="L34">
        <v>0.54</v>
      </c>
      <c r="M34">
        <v>63.99</v>
      </c>
      <c r="N34">
        <v>357.92</v>
      </c>
      <c r="O34">
        <v>0</v>
      </c>
      <c r="P34" t="s">
        <v>57</v>
      </c>
      <c r="Q34">
        <v>1</v>
      </c>
    </row>
    <row r="35" spans="1:17" ht="12.75">
      <c r="A35">
        <v>7</v>
      </c>
      <c r="B35">
        <v>35</v>
      </c>
      <c r="C35">
        <v>1</v>
      </c>
      <c r="D35">
        <v>2515339.17</v>
      </c>
      <c r="E35">
        <v>6860084.81</v>
      </c>
      <c r="F35">
        <v>193.54</v>
      </c>
      <c r="G35">
        <v>163.81</v>
      </c>
      <c r="H35">
        <v>29.73</v>
      </c>
      <c r="I35">
        <v>29.87</v>
      </c>
      <c r="J35">
        <v>36.3</v>
      </c>
      <c r="K35">
        <v>5.27</v>
      </c>
      <c r="L35">
        <v>0.51</v>
      </c>
      <c r="M35">
        <v>68.19</v>
      </c>
      <c r="N35">
        <v>355.05</v>
      </c>
      <c r="O35">
        <v>0</v>
      </c>
      <c r="P35" t="s">
        <v>57</v>
      </c>
      <c r="Q35">
        <v>1</v>
      </c>
    </row>
    <row r="36" spans="1:17" ht="12.75">
      <c r="A36">
        <v>7</v>
      </c>
      <c r="B36">
        <v>36</v>
      </c>
      <c r="C36">
        <v>3</v>
      </c>
      <c r="D36">
        <v>2515308.95</v>
      </c>
      <c r="E36">
        <v>6859975.05</v>
      </c>
      <c r="F36">
        <v>175.23</v>
      </c>
      <c r="G36">
        <v>154.31</v>
      </c>
      <c r="H36">
        <v>20.92</v>
      </c>
      <c r="I36">
        <v>20.97</v>
      </c>
      <c r="J36">
        <v>18.5</v>
      </c>
      <c r="K36">
        <v>3.54</v>
      </c>
      <c r="L36">
        <v>0.47</v>
      </c>
      <c r="M36">
        <v>50.35</v>
      </c>
      <c r="N36">
        <v>207.81</v>
      </c>
      <c r="O36">
        <v>1</v>
      </c>
      <c r="P36" t="s">
        <v>57</v>
      </c>
      <c r="Q36">
        <v>2</v>
      </c>
    </row>
    <row r="37" spans="1:17" ht="12.75">
      <c r="A37">
        <v>7</v>
      </c>
      <c r="B37">
        <v>37</v>
      </c>
      <c r="C37">
        <v>2</v>
      </c>
      <c r="D37">
        <v>2515313.41</v>
      </c>
      <c r="E37">
        <v>6859973.59</v>
      </c>
      <c r="F37">
        <v>176.62</v>
      </c>
      <c r="G37">
        <v>154.46</v>
      </c>
      <c r="H37">
        <v>22.15</v>
      </c>
      <c r="I37">
        <v>22.23</v>
      </c>
      <c r="J37">
        <v>23.8</v>
      </c>
      <c r="K37">
        <v>3.24</v>
      </c>
      <c r="L37">
        <v>0.58</v>
      </c>
      <c r="M37">
        <v>49.25</v>
      </c>
      <c r="N37">
        <v>202.56</v>
      </c>
      <c r="O37">
        <v>1</v>
      </c>
      <c r="P37" t="s">
        <v>57</v>
      </c>
      <c r="Q37">
        <v>2</v>
      </c>
    </row>
    <row r="38" spans="1:17" ht="12.75">
      <c r="A38">
        <v>7</v>
      </c>
      <c r="B38">
        <v>38</v>
      </c>
      <c r="C38">
        <v>2</v>
      </c>
      <c r="D38">
        <v>2515313.01</v>
      </c>
      <c r="E38">
        <v>6859975.12</v>
      </c>
      <c r="F38">
        <v>177.79</v>
      </c>
      <c r="G38">
        <v>154.72</v>
      </c>
      <c r="H38">
        <v>23.08</v>
      </c>
      <c r="I38">
        <v>23.22</v>
      </c>
      <c r="J38">
        <v>24.5</v>
      </c>
      <c r="K38">
        <v>3.23</v>
      </c>
      <c r="L38">
        <v>0.49</v>
      </c>
      <c r="M38">
        <v>48.12</v>
      </c>
      <c r="N38">
        <v>203.86</v>
      </c>
      <c r="O38">
        <v>1</v>
      </c>
      <c r="P38" t="s">
        <v>57</v>
      </c>
      <c r="Q38">
        <v>2</v>
      </c>
    </row>
    <row r="39" spans="1:17" ht="12.75">
      <c r="A39">
        <v>7</v>
      </c>
      <c r="B39">
        <v>39</v>
      </c>
      <c r="C39">
        <v>2</v>
      </c>
      <c r="D39">
        <v>2515316.41</v>
      </c>
      <c r="E39">
        <v>6859978.7</v>
      </c>
      <c r="F39">
        <v>179.1</v>
      </c>
      <c r="G39">
        <v>155.66</v>
      </c>
      <c r="H39">
        <v>23.45</v>
      </c>
      <c r="I39">
        <v>23.54</v>
      </c>
      <c r="J39">
        <v>25.2</v>
      </c>
      <c r="K39">
        <v>3.34</v>
      </c>
      <c r="L39">
        <v>0.52</v>
      </c>
      <c r="M39">
        <v>43.33</v>
      </c>
      <c r="N39">
        <v>202.37</v>
      </c>
      <c r="O39">
        <v>1</v>
      </c>
      <c r="P39" t="s">
        <v>57</v>
      </c>
      <c r="Q39">
        <v>2</v>
      </c>
    </row>
    <row r="40" spans="1:17" ht="12.75">
      <c r="A40">
        <v>7</v>
      </c>
      <c r="B40">
        <v>40</v>
      </c>
      <c r="C40">
        <v>2</v>
      </c>
      <c r="D40">
        <v>2515310.92</v>
      </c>
      <c r="E40">
        <v>6859981.2</v>
      </c>
      <c r="F40">
        <v>182.67</v>
      </c>
      <c r="G40">
        <v>155.05</v>
      </c>
      <c r="H40">
        <v>27.61</v>
      </c>
      <c r="I40">
        <v>28.05</v>
      </c>
      <c r="J40">
        <v>29.7</v>
      </c>
      <c r="K40">
        <v>3.64</v>
      </c>
      <c r="L40">
        <v>0.55</v>
      </c>
      <c r="M40">
        <v>44.2</v>
      </c>
      <c r="N40">
        <v>210.19</v>
      </c>
      <c r="O40">
        <v>1</v>
      </c>
      <c r="P40" t="s">
        <v>57</v>
      </c>
      <c r="Q40">
        <v>2</v>
      </c>
    </row>
    <row r="41" spans="1:17" ht="12.75">
      <c r="A41">
        <v>7</v>
      </c>
      <c r="B41">
        <v>41</v>
      </c>
      <c r="C41">
        <v>2</v>
      </c>
      <c r="D41">
        <v>2515315.22</v>
      </c>
      <c r="E41">
        <v>6859982.67</v>
      </c>
      <c r="F41">
        <v>183.95</v>
      </c>
      <c r="G41">
        <v>155.86</v>
      </c>
      <c r="H41">
        <v>28.1</v>
      </c>
      <c r="I41">
        <v>28.1</v>
      </c>
      <c r="J41">
        <v>31.4</v>
      </c>
      <c r="K41">
        <v>4.05</v>
      </c>
      <c r="L41">
        <v>0.56</v>
      </c>
      <c r="M41">
        <v>40.53</v>
      </c>
      <c r="N41">
        <v>206.56</v>
      </c>
      <c r="O41">
        <v>1</v>
      </c>
      <c r="P41" t="s">
        <v>57</v>
      </c>
      <c r="Q41">
        <v>2</v>
      </c>
    </row>
    <row r="42" spans="1:17" ht="12.75">
      <c r="A42">
        <v>7</v>
      </c>
      <c r="B42">
        <v>42</v>
      </c>
      <c r="C42">
        <v>2</v>
      </c>
      <c r="D42">
        <v>2515319.58</v>
      </c>
      <c r="E42">
        <v>6859984.97</v>
      </c>
      <c r="F42">
        <v>180.31</v>
      </c>
      <c r="G42">
        <v>156.66</v>
      </c>
      <c r="H42">
        <v>23.65</v>
      </c>
      <c r="I42">
        <v>23.82</v>
      </c>
      <c r="J42">
        <v>27.4</v>
      </c>
      <c r="K42">
        <v>4.09</v>
      </c>
      <c r="L42">
        <v>0.45</v>
      </c>
      <c r="M42">
        <v>36.31</v>
      </c>
      <c r="N42">
        <v>202.77</v>
      </c>
      <c r="O42">
        <v>1</v>
      </c>
      <c r="P42" t="s">
        <v>57</v>
      </c>
      <c r="Q42">
        <v>2</v>
      </c>
    </row>
    <row r="43" spans="1:17" ht="12.75">
      <c r="A43">
        <v>7</v>
      </c>
      <c r="B43">
        <v>43</v>
      </c>
      <c r="C43">
        <v>2</v>
      </c>
      <c r="D43">
        <v>2515320.17</v>
      </c>
      <c r="E43">
        <v>6859988.7</v>
      </c>
      <c r="F43">
        <v>180.62</v>
      </c>
      <c r="G43">
        <v>156.96</v>
      </c>
      <c r="H43">
        <v>23.67</v>
      </c>
      <c r="I43">
        <v>23.54</v>
      </c>
      <c r="J43">
        <v>28.9</v>
      </c>
      <c r="K43">
        <v>4.66</v>
      </c>
      <c r="L43">
        <v>0.53</v>
      </c>
      <c r="M43">
        <v>32.79</v>
      </c>
      <c r="N43">
        <v>205.06</v>
      </c>
      <c r="O43">
        <v>1</v>
      </c>
      <c r="P43" t="s">
        <v>57</v>
      </c>
      <c r="Q43">
        <v>2</v>
      </c>
    </row>
    <row r="44" spans="1:17" ht="12.75">
      <c r="A44">
        <v>7</v>
      </c>
      <c r="B44">
        <v>44</v>
      </c>
      <c r="C44">
        <v>2</v>
      </c>
      <c r="D44">
        <v>2515315.34</v>
      </c>
      <c r="E44">
        <v>6859991.47</v>
      </c>
      <c r="F44">
        <v>182.38</v>
      </c>
      <c r="G44">
        <v>155.86</v>
      </c>
      <c r="H44">
        <v>26.51</v>
      </c>
      <c r="I44">
        <v>26.75</v>
      </c>
      <c r="J44">
        <v>29.6</v>
      </c>
      <c r="K44">
        <v>3.94</v>
      </c>
      <c r="L44">
        <v>0.49</v>
      </c>
      <c r="M44">
        <v>33.42</v>
      </c>
      <c r="N44">
        <v>214.64</v>
      </c>
      <c r="O44">
        <v>1</v>
      </c>
      <c r="P44" t="s">
        <v>57</v>
      </c>
      <c r="Q44">
        <v>2</v>
      </c>
    </row>
    <row r="45" spans="1:17" ht="12.75">
      <c r="A45">
        <v>7</v>
      </c>
      <c r="B45">
        <v>45</v>
      </c>
      <c r="C45">
        <v>2</v>
      </c>
      <c r="D45">
        <v>2515320.77</v>
      </c>
      <c r="E45">
        <v>6859993.88</v>
      </c>
      <c r="F45">
        <v>182.65</v>
      </c>
      <c r="G45">
        <v>157.07</v>
      </c>
      <c r="H45">
        <v>25.58</v>
      </c>
      <c r="I45">
        <v>25.59</v>
      </c>
      <c r="J45">
        <v>28.9</v>
      </c>
      <c r="K45">
        <v>4.01</v>
      </c>
      <c r="L45">
        <v>0.38</v>
      </c>
      <c r="M45">
        <v>28.15</v>
      </c>
      <c r="N45">
        <v>209.54</v>
      </c>
      <c r="O45">
        <v>1</v>
      </c>
      <c r="P45" t="s">
        <v>57</v>
      </c>
      <c r="Q45">
        <v>2</v>
      </c>
    </row>
    <row r="46" spans="1:17" ht="12.75">
      <c r="A46">
        <v>7</v>
      </c>
      <c r="B46">
        <v>46</v>
      </c>
      <c r="C46">
        <v>2</v>
      </c>
      <c r="D46">
        <v>2515316.29</v>
      </c>
      <c r="E46">
        <v>6859998.04</v>
      </c>
      <c r="F46">
        <v>183.93</v>
      </c>
      <c r="G46">
        <v>155.69</v>
      </c>
      <c r="H46">
        <v>28.24</v>
      </c>
      <c r="I46">
        <v>28.57</v>
      </c>
      <c r="J46">
        <v>31.5</v>
      </c>
      <c r="K46">
        <v>4.04</v>
      </c>
      <c r="L46">
        <v>0.52</v>
      </c>
      <c r="M46">
        <v>28.08</v>
      </c>
      <c r="N46">
        <v>222.02</v>
      </c>
      <c r="O46">
        <v>1</v>
      </c>
      <c r="P46" t="s">
        <v>57</v>
      </c>
      <c r="Q46">
        <v>2</v>
      </c>
    </row>
    <row r="47" spans="1:17" ht="12.75">
      <c r="A47">
        <v>7</v>
      </c>
      <c r="B47">
        <v>47</v>
      </c>
      <c r="C47">
        <v>2</v>
      </c>
      <c r="D47">
        <v>2515317.71</v>
      </c>
      <c r="E47">
        <v>6860000.63</v>
      </c>
      <c r="F47">
        <v>182.98</v>
      </c>
      <c r="G47">
        <v>155.94</v>
      </c>
      <c r="H47">
        <v>27.04</v>
      </c>
      <c r="I47">
        <v>26.74</v>
      </c>
      <c r="J47">
        <v>30.4</v>
      </c>
      <c r="K47">
        <v>4.07</v>
      </c>
      <c r="L47">
        <v>0.54</v>
      </c>
      <c r="M47">
        <v>25.32</v>
      </c>
      <c r="N47">
        <v>224.28</v>
      </c>
      <c r="O47">
        <v>1</v>
      </c>
      <c r="P47" t="s">
        <v>57</v>
      </c>
      <c r="Q47">
        <v>2</v>
      </c>
    </row>
    <row r="48" spans="1:17" ht="12.75">
      <c r="A48">
        <v>7</v>
      </c>
      <c r="B48">
        <v>48</v>
      </c>
      <c r="C48">
        <v>2</v>
      </c>
      <c r="D48">
        <v>2515320.54</v>
      </c>
      <c r="E48">
        <v>6860001.36</v>
      </c>
      <c r="F48">
        <v>184.12</v>
      </c>
      <c r="G48">
        <v>157.45</v>
      </c>
      <c r="H48">
        <v>26.67</v>
      </c>
      <c r="I48">
        <v>26.84</v>
      </c>
      <c r="J48">
        <v>29</v>
      </c>
      <c r="K48">
        <v>3.69</v>
      </c>
      <c r="L48">
        <v>0.5</v>
      </c>
      <c r="M48">
        <v>22.7</v>
      </c>
      <c r="N48">
        <v>221.19</v>
      </c>
      <c r="O48">
        <v>1</v>
      </c>
      <c r="P48" t="s">
        <v>57</v>
      </c>
      <c r="Q48">
        <v>2</v>
      </c>
    </row>
    <row r="49" spans="1:17" ht="12.75">
      <c r="A49">
        <v>7</v>
      </c>
      <c r="B49">
        <v>49</v>
      </c>
      <c r="C49">
        <v>2</v>
      </c>
      <c r="D49">
        <v>2515325.48</v>
      </c>
      <c r="E49">
        <v>6860000.39</v>
      </c>
      <c r="F49">
        <v>184.43</v>
      </c>
      <c r="G49">
        <v>157.56</v>
      </c>
      <c r="H49">
        <v>26.88</v>
      </c>
      <c r="I49">
        <v>26.85</v>
      </c>
      <c r="J49">
        <v>31.3</v>
      </c>
      <c r="K49">
        <v>4.44</v>
      </c>
      <c r="L49">
        <v>0.39</v>
      </c>
      <c r="M49">
        <v>20.11</v>
      </c>
      <c r="N49">
        <v>209.6</v>
      </c>
      <c r="O49">
        <v>1</v>
      </c>
      <c r="P49" t="s">
        <v>57</v>
      </c>
      <c r="Q49">
        <v>2</v>
      </c>
    </row>
    <row r="50" spans="1:17" ht="12.75">
      <c r="A50">
        <v>7</v>
      </c>
      <c r="B50">
        <v>50</v>
      </c>
      <c r="C50">
        <v>2</v>
      </c>
      <c r="D50">
        <v>2515318.59</v>
      </c>
      <c r="E50">
        <v>6860006.65</v>
      </c>
      <c r="F50">
        <v>182.55</v>
      </c>
      <c r="G50">
        <v>156.1</v>
      </c>
      <c r="H50">
        <v>26.45</v>
      </c>
      <c r="I50">
        <v>26.52</v>
      </c>
      <c r="J50">
        <v>29.1</v>
      </c>
      <c r="K50">
        <v>3.78</v>
      </c>
      <c r="L50">
        <v>0.49</v>
      </c>
      <c r="M50">
        <v>21.24</v>
      </c>
      <c r="N50">
        <v>235.43</v>
      </c>
      <c r="O50">
        <v>1</v>
      </c>
      <c r="P50" t="s">
        <v>57</v>
      </c>
      <c r="Q50">
        <v>2</v>
      </c>
    </row>
    <row r="51" spans="1:17" ht="12.75">
      <c r="A51">
        <v>7</v>
      </c>
      <c r="B51">
        <v>51</v>
      </c>
      <c r="C51">
        <v>2</v>
      </c>
      <c r="D51">
        <v>2515322.69</v>
      </c>
      <c r="E51">
        <v>6860005.68</v>
      </c>
      <c r="F51">
        <v>181.06</v>
      </c>
      <c r="G51">
        <v>157.31</v>
      </c>
      <c r="H51">
        <v>23.76</v>
      </c>
      <c r="I51">
        <v>23.75</v>
      </c>
      <c r="J51">
        <v>26.3</v>
      </c>
      <c r="K51">
        <v>3.66</v>
      </c>
      <c r="L51">
        <v>0.46</v>
      </c>
      <c r="M51">
        <v>18.29</v>
      </c>
      <c r="N51">
        <v>226.68</v>
      </c>
      <c r="O51">
        <v>1</v>
      </c>
      <c r="P51" t="s">
        <v>57</v>
      </c>
      <c r="Q51">
        <v>2</v>
      </c>
    </row>
    <row r="52" spans="1:17" ht="12.75">
      <c r="A52">
        <v>7</v>
      </c>
      <c r="B52">
        <v>52</v>
      </c>
      <c r="C52">
        <v>2</v>
      </c>
      <c r="D52">
        <v>2515326.45</v>
      </c>
      <c r="E52">
        <v>6860005.67</v>
      </c>
      <c r="F52">
        <v>185.63</v>
      </c>
      <c r="G52">
        <v>157.79</v>
      </c>
      <c r="H52">
        <v>27.84</v>
      </c>
      <c r="I52">
        <v>28.2</v>
      </c>
      <c r="J52">
        <v>32.4</v>
      </c>
      <c r="K52">
        <v>4.52</v>
      </c>
      <c r="L52">
        <v>0.54</v>
      </c>
      <c r="M52">
        <v>15.45</v>
      </c>
      <c r="N52">
        <v>218.26</v>
      </c>
      <c r="O52">
        <v>1</v>
      </c>
      <c r="P52" t="s">
        <v>57</v>
      </c>
      <c r="Q52">
        <v>2</v>
      </c>
    </row>
    <row r="53" spans="1:17" ht="12.75">
      <c r="A53">
        <v>7</v>
      </c>
      <c r="B53">
        <v>53</v>
      </c>
      <c r="C53">
        <v>2</v>
      </c>
      <c r="D53">
        <v>2515321.47</v>
      </c>
      <c r="E53">
        <v>6860009.88</v>
      </c>
      <c r="F53">
        <v>181.87</v>
      </c>
      <c r="G53">
        <v>156.69</v>
      </c>
      <c r="H53">
        <v>25.18</v>
      </c>
      <c r="I53">
        <v>25.34</v>
      </c>
      <c r="J53">
        <v>28.6</v>
      </c>
      <c r="K53">
        <v>4.02</v>
      </c>
      <c r="L53">
        <v>0.49</v>
      </c>
      <c r="M53">
        <v>17.24</v>
      </c>
      <c r="N53">
        <v>240.41</v>
      </c>
      <c r="O53">
        <v>1</v>
      </c>
      <c r="P53" t="s">
        <v>57</v>
      </c>
      <c r="Q53">
        <v>2</v>
      </c>
    </row>
    <row r="54" spans="1:17" ht="12.75">
      <c r="A54">
        <v>7</v>
      </c>
      <c r="B54">
        <v>54</v>
      </c>
      <c r="C54">
        <v>2</v>
      </c>
      <c r="D54">
        <v>2515328.4</v>
      </c>
      <c r="E54">
        <v>6860008.74</v>
      </c>
      <c r="F54">
        <v>183</v>
      </c>
      <c r="G54">
        <v>157.88</v>
      </c>
      <c r="H54">
        <v>25.12</v>
      </c>
      <c r="I54">
        <v>25.26</v>
      </c>
      <c r="J54">
        <v>26.2</v>
      </c>
      <c r="K54">
        <v>3.2</v>
      </c>
      <c r="L54">
        <v>0.56</v>
      </c>
      <c r="M54">
        <v>11.92</v>
      </c>
      <c r="N54">
        <v>221.99</v>
      </c>
      <c r="O54">
        <v>1</v>
      </c>
      <c r="P54" t="s">
        <v>57</v>
      </c>
      <c r="Q54">
        <v>2</v>
      </c>
    </row>
    <row r="55" spans="1:17" ht="12.75">
      <c r="A55">
        <v>7</v>
      </c>
      <c r="B55">
        <v>55</v>
      </c>
      <c r="C55">
        <v>2</v>
      </c>
      <c r="D55">
        <v>2515326.99</v>
      </c>
      <c r="E55">
        <v>6860012.42</v>
      </c>
      <c r="F55">
        <v>186.24</v>
      </c>
      <c r="G55">
        <v>157.78</v>
      </c>
      <c r="H55">
        <v>28.46</v>
      </c>
      <c r="I55">
        <v>28.65</v>
      </c>
      <c r="J55">
        <v>31.7</v>
      </c>
      <c r="K55">
        <v>4.04</v>
      </c>
      <c r="L55">
        <v>0.51</v>
      </c>
      <c r="M55">
        <v>11.17</v>
      </c>
      <c r="N55">
        <v>241.29</v>
      </c>
      <c r="O55">
        <v>1</v>
      </c>
      <c r="P55" t="s">
        <v>57</v>
      </c>
      <c r="Q55">
        <v>2</v>
      </c>
    </row>
    <row r="56" spans="1:17" ht="12.75">
      <c r="A56">
        <v>7</v>
      </c>
      <c r="B56">
        <v>56</v>
      </c>
      <c r="C56">
        <v>2</v>
      </c>
      <c r="D56">
        <v>2515321.47</v>
      </c>
      <c r="E56">
        <v>6860015.12</v>
      </c>
      <c r="F56">
        <v>182.77</v>
      </c>
      <c r="G56">
        <v>156.82</v>
      </c>
      <c r="H56">
        <v>25.95</v>
      </c>
      <c r="I56">
        <v>26.15</v>
      </c>
      <c r="J56">
        <v>29.6</v>
      </c>
      <c r="K56">
        <v>4.15</v>
      </c>
      <c r="L56">
        <v>0.53</v>
      </c>
      <c r="M56">
        <v>15.93</v>
      </c>
      <c r="N56">
        <v>258.02</v>
      </c>
      <c r="O56">
        <v>1</v>
      </c>
      <c r="P56" t="s">
        <v>57</v>
      </c>
      <c r="Q56">
        <v>2</v>
      </c>
    </row>
    <row r="57" spans="1:17" ht="12.75">
      <c r="A57">
        <v>7</v>
      </c>
      <c r="B57">
        <v>57</v>
      </c>
      <c r="C57">
        <v>2</v>
      </c>
      <c r="D57">
        <v>2515329.96</v>
      </c>
      <c r="E57">
        <v>6860012.26</v>
      </c>
      <c r="F57">
        <v>188.22</v>
      </c>
      <c r="G57">
        <v>158.08</v>
      </c>
      <c r="H57">
        <v>30.14</v>
      </c>
      <c r="I57">
        <v>30.03</v>
      </c>
      <c r="J57">
        <v>35</v>
      </c>
      <c r="K57">
        <v>4.68</v>
      </c>
      <c r="L57">
        <v>0.47</v>
      </c>
      <c r="M57">
        <v>8.57</v>
      </c>
      <c r="N57">
        <v>232.77</v>
      </c>
      <c r="O57">
        <v>1</v>
      </c>
      <c r="P57" t="s">
        <v>57</v>
      </c>
      <c r="Q57">
        <v>2</v>
      </c>
    </row>
    <row r="58" spans="1:17" ht="12.75">
      <c r="A58">
        <v>7</v>
      </c>
      <c r="B58">
        <v>58</v>
      </c>
      <c r="C58">
        <v>2</v>
      </c>
      <c r="D58">
        <v>2515326.75</v>
      </c>
      <c r="E58">
        <v>6860016.4</v>
      </c>
      <c r="F58">
        <v>183.89</v>
      </c>
      <c r="G58">
        <v>157.78</v>
      </c>
      <c r="H58">
        <v>26.1</v>
      </c>
      <c r="I58">
        <v>26.35</v>
      </c>
      <c r="J58">
        <v>28.1</v>
      </c>
      <c r="K58">
        <v>3.55</v>
      </c>
      <c r="L58">
        <v>0.48</v>
      </c>
      <c r="M58">
        <v>10.58</v>
      </c>
      <c r="N58">
        <v>262.19</v>
      </c>
      <c r="O58">
        <v>1</v>
      </c>
      <c r="P58" t="s">
        <v>57</v>
      </c>
      <c r="Q58">
        <v>2</v>
      </c>
    </row>
    <row r="59" spans="1:17" ht="12.75">
      <c r="A59">
        <v>7</v>
      </c>
      <c r="B59">
        <v>59</v>
      </c>
      <c r="C59">
        <v>2</v>
      </c>
      <c r="D59">
        <v>2515322.51</v>
      </c>
      <c r="E59">
        <v>6860018.62</v>
      </c>
      <c r="F59">
        <v>184.82</v>
      </c>
      <c r="G59">
        <v>157.1</v>
      </c>
      <c r="H59">
        <v>27.72</v>
      </c>
      <c r="I59">
        <v>27.6</v>
      </c>
      <c r="J59">
        <v>34.5</v>
      </c>
      <c r="K59">
        <v>5.37</v>
      </c>
      <c r="L59">
        <v>0.57</v>
      </c>
      <c r="M59">
        <v>14.95</v>
      </c>
      <c r="N59">
        <v>271.1</v>
      </c>
      <c r="O59">
        <v>1</v>
      </c>
      <c r="P59" t="s">
        <v>57</v>
      </c>
      <c r="Q59">
        <v>2</v>
      </c>
    </row>
    <row r="60" spans="1:17" ht="12.75">
      <c r="A60">
        <v>7</v>
      </c>
      <c r="B60">
        <v>60</v>
      </c>
      <c r="C60">
        <v>2</v>
      </c>
      <c r="D60">
        <v>2515326.42</v>
      </c>
      <c r="E60">
        <v>6860019.82</v>
      </c>
      <c r="F60">
        <v>184.52</v>
      </c>
      <c r="G60">
        <v>157.79</v>
      </c>
      <c r="H60">
        <v>26.73</v>
      </c>
      <c r="I60">
        <v>26.98</v>
      </c>
      <c r="J60">
        <v>30.3</v>
      </c>
      <c r="K60">
        <v>4.12</v>
      </c>
      <c r="L60">
        <v>0.41</v>
      </c>
      <c r="M60">
        <v>11.36</v>
      </c>
      <c r="N60">
        <v>279.74</v>
      </c>
      <c r="O60">
        <v>1</v>
      </c>
      <c r="P60" t="s">
        <v>57</v>
      </c>
      <c r="Q60">
        <v>2</v>
      </c>
    </row>
    <row r="61" spans="1:17" ht="12.75">
      <c r="A61">
        <v>7</v>
      </c>
      <c r="B61">
        <v>61</v>
      </c>
      <c r="C61">
        <v>2</v>
      </c>
      <c r="D61">
        <v>2515330.38</v>
      </c>
      <c r="E61">
        <v>6860018.84</v>
      </c>
      <c r="F61">
        <v>185.77</v>
      </c>
      <c r="G61">
        <v>158.36</v>
      </c>
      <c r="H61">
        <v>27.42</v>
      </c>
      <c r="I61">
        <v>27.42</v>
      </c>
      <c r="J61">
        <v>31.2</v>
      </c>
      <c r="K61">
        <v>4.23</v>
      </c>
      <c r="L61">
        <v>0.47</v>
      </c>
      <c r="M61">
        <v>7.29</v>
      </c>
      <c r="N61">
        <v>281.05</v>
      </c>
      <c r="O61">
        <v>1</v>
      </c>
      <c r="P61" t="s">
        <v>57</v>
      </c>
      <c r="Q61">
        <v>2</v>
      </c>
    </row>
    <row r="62" spans="1:17" ht="12.75">
      <c r="A62">
        <v>7</v>
      </c>
      <c r="B62">
        <v>62</v>
      </c>
      <c r="C62">
        <v>2</v>
      </c>
      <c r="D62">
        <v>2515330.22</v>
      </c>
      <c r="E62">
        <v>6860022.46</v>
      </c>
      <c r="F62">
        <v>185.28</v>
      </c>
      <c r="G62">
        <v>158.37</v>
      </c>
      <c r="H62">
        <v>26.91</v>
      </c>
      <c r="I62">
        <v>26.66</v>
      </c>
      <c r="J62">
        <v>30.1</v>
      </c>
      <c r="K62">
        <v>3.99</v>
      </c>
      <c r="L62">
        <v>0.54</v>
      </c>
      <c r="M62">
        <v>9.19</v>
      </c>
      <c r="N62">
        <v>302.79</v>
      </c>
      <c r="O62">
        <v>1</v>
      </c>
      <c r="P62" t="s">
        <v>57</v>
      </c>
      <c r="Q62">
        <v>2</v>
      </c>
    </row>
    <row r="63" spans="1:17" ht="12.75">
      <c r="A63">
        <v>7</v>
      </c>
      <c r="B63">
        <v>63</v>
      </c>
      <c r="C63">
        <v>2</v>
      </c>
      <c r="D63">
        <v>2515331.18</v>
      </c>
      <c r="E63">
        <v>6860025.87</v>
      </c>
      <c r="F63">
        <v>186.05</v>
      </c>
      <c r="G63">
        <v>158.88</v>
      </c>
      <c r="H63">
        <v>27.18</v>
      </c>
      <c r="I63">
        <v>27.42</v>
      </c>
      <c r="J63">
        <v>30.5</v>
      </c>
      <c r="K63">
        <v>4.05</v>
      </c>
      <c r="L63">
        <v>0.51</v>
      </c>
      <c r="M63">
        <v>11.09</v>
      </c>
      <c r="N63">
        <v>319.82</v>
      </c>
      <c r="O63">
        <v>1</v>
      </c>
      <c r="P63" t="s">
        <v>57</v>
      </c>
      <c r="Q63">
        <v>2</v>
      </c>
    </row>
    <row r="64" spans="1:17" ht="12.75">
      <c r="A64">
        <v>7</v>
      </c>
      <c r="B64">
        <v>64</v>
      </c>
      <c r="C64">
        <v>2</v>
      </c>
      <c r="D64">
        <v>2515328.76</v>
      </c>
      <c r="E64">
        <v>6860028.39</v>
      </c>
      <c r="F64">
        <v>186.38</v>
      </c>
      <c r="G64">
        <v>158.35</v>
      </c>
      <c r="H64">
        <v>28.02</v>
      </c>
      <c r="I64">
        <v>27.97</v>
      </c>
      <c r="J64">
        <v>31.7</v>
      </c>
      <c r="K64">
        <v>4.19</v>
      </c>
      <c r="L64">
        <v>0.53</v>
      </c>
      <c r="M64">
        <v>14.54</v>
      </c>
      <c r="N64">
        <v>317.39</v>
      </c>
      <c r="O64">
        <v>1</v>
      </c>
      <c r="P64" t="s">
        <v>57</v>
      </c>
      <c r="Q64">
        <v>2</v>
      </c>
    </row>
    <row r="65" spans="1:17" ht="12.75">
      <c r="A65">
        <v>7</v>
      </c>
      <c r="B65">
        <v>65</v>
      </c>
      <c r="C65">
        <v>2</v>
      </c>
      <c r="D65">
        <v>2515327.16</v>
      </c>
      <c r="E65">
        <v>6860030.38</v>
      </c>
      <c r="F65">
        <v>185.61</v>
      </c>
      <c r="G65">
        <v>158.11</v>
      </c>
      <c r="H65">
        <v>27.5</v>
      </c>
      <c r="I65">
        <v>27.42</v>
      </c>
      <c r="J65">
        <v>30.6</v>
      </c>
      <c r="K65">
        <v>3.97</v>
      </c>
      <c r="L65">
        <v>0.54</v>
      </c>
      <c r="M65">
        <v>17.09</v>
      </c>
      <c r="N65">
        <v>316.99</v>
      </c>
      <c r="O65">
        <v>1</v>
      </c>
      <c r="P65" t="s">
        <v>57</v>
      </c>
      <c r="Q65">
        <v>2</v>
      </c>
    </row>
    <row r="66" spans="1:17" ht="12.75">
      <c r="A66">
        <v>7</v>
      </c>
      <c r="B66">
        <v>66</v>
      </c>
      <c r="C66">
        <v>2</v>
      </c>
      <c r="D66">
        <v>2515334.6</v>
      </c>
      <c r="E66">
        <v>6860029.2</v>
      </c>
      <c r="F66">
        <v>185.4</v>
      </c>
      <c r="G66">
        <v>159.73</v>
      </c>
      <c r="H66">
        <v>25.67</v>
      </c>
      <c r="I66">
        <v>25.8</v>
      </c>
      <c r="J66">
        <v>28</v>
      </c>
      <c r="K66">
        <v>3.65</v>
      </c>
      <c r="L66">
        <v>0.49</v>
      </c>
      <c r="M66">
        <v>12.85</v>
      </c>
      <c r="N66">
        <v>341.24</v>
      </c>
      <c r="O66">
        <v>1</v>
      </c>
      <c r="P66" t="s">
        <v>57</v>
      </c>
      <c r="Q66">
        <v>2</v>
      </c>
    </row>
    <row r="67" spans="1:17" ht="12.75">
      <c r="A67">
        <v>7</v>
      </c>
      <c r="B67">
        <v>67</v>
      </c>
      <c r="C67">
        <v>2</v>
      </c>
      <c r="D67">
        <v>2515330.49</v>
      </c>
      <c r="E67">
        <v>6860033.54</v>
      </c>
      <c r="F67">
        <v>184.61</v>
      </c>
      <c r="G67">
        <v>159.55</v>
      </c>
      <c r="H67">
        <v>25.06</v>
      </c>
      <c r="I67">
        <v>24.99</v>
      </c>
      <c r="J67">
        <v>26.5</v>
      </c>
      <c r="K67">
        <v>3.29</v>
      </c>
      <c r="L67">
        <v>0.43</v>
      </c>
      <c r="M67">
        <v>18.23</v>
      </c>
      <c r="N67">
        <v>331.46</v>
      </c>
      <c r="O67">
        <v>1</v>
      </c>
      <c r="P67" t="s">
        <v>57</v>
      </c>
      <c r="Q67">
        <v>2</v>
      </c>
    </row>
    <row r="68" spans="1:17" ht="12.75">
      <c r="A68">
        <v>7</v>
      </c>
      <c r="B68">
        <v>68</v>
      </c>
      <c r="C68">
        <v>2</v>
      </c>
      <c r="D68">
        <v>2515336.43</v>
      </c>
      <c r="E68">
        <v>6860033.8</v>
      </c>
      <c r="F68">
        <v>188.4</v>
      </c>
      <c r="G68">
        <v>160.35</v>
      </c>
      <c r="H68">
        <v>28.05</v>
      </c>
      <c r="I68">
        <v>28.05</v>
      </c>
      <c r="J68">
        <v>31.1</v>
      </c>
      <c r="K68">
        <v>3.99</v>
      </c>
      <c r="L68">
        <v>0.56</v>
      </c>
      <c r="M68">
        <v>17.18</v>
      </c>
      <c r="N68">
        <v>350.5</v>
      </c>
      <c r="O68">
        <v>1</v>
      </c>
      <c r="P68" t="s">
        <v>57</v>
      </c>
      <c r="Q68">
        <v>2</v>
      </c>
    </row>
    <row r="69" spans="1:17" ht="12.75">
      <c r="A69">
        <v>7</v>
      </c>
      <c r="B69">
        <v>69</v>
      </c>
      <c r="C69">
        <v>2</v>
      </c>
      <c r="D69">
        <v>2515332.52</v>
      </c>
      <c r="E69">
        <v>6860040.36</v>
      </c>
      <c r="F69">
        <v>186.59</v>
      </c>
      <c r="G69">
        <v>160.29</v>
      </c>
      <c r="H69">
        <v>26.3</v>
      </c>
      <c r="I69">
        <v>26.21</v>
      </c>
      <c r="J69">
        <v>30.2</v>
      </c>
      <c r="K69">
        <v>4.24</v>
      </c>
      <c r="L69">
        <v>0.48</v>
      </c>
      <c r="M69">
        <v>24.2</v>
      </c>
      <c r="N69">
        <v>342.04</v>
      </c>
      <c r="O69">
        <v>1</v>
      </c>
      <c r="P69" t="s">
        <v>57</v>
      </c>
      <c r="Q69">
        <v>2</v>
      </c>
    </row>
    <row r="70" spans="1:17" ht="12.75">
      <c r="A70">
        <v>7</v>
      </c>
      <c r="B70">
        <v>70</v>
      </c>
      <c r="C70">
        <v>2</v>
      </c>
      <c r="D70">
        <v>2515332.33</v>
      </c>
      <c r="E70">
        <v>6860043.59</v>
      </c>
      <c r="F70">
        <v>186.62</v>
      </c>
      <c r="G70">
        <v>160.29</v>
      </c>
      <c r="H70">
        <v>26.34</v>
      </c>
      <c r="I70">
        <v>26.54</v>
      </c>
      <c r="J70">
        <v>30.6</v>
      </c>
      <c r="K70">
        <v>4.36</v>
      </c>
      <c r="L70">
        <v>0.48</v>
      </c>
      <c r="M70">
        <v>27.41</v>
      </c>
      <c r="N70">
        <v>342.99</v>
      </c>
      <c r="O70">
        <v>1</v>
      </c>
      <c r="P70" t="s">
        <v>57</v>
      </c>
      <c r="Q70">
        <v>2</v>
      </c>
    </row>
    <row r="71" spans="1:17" ht="12.75">
      <c r="A71">
        <v>7</v>
      </c>
      <c r="B71">
        <v>71</v>
      </c>
      <c r="C71">
        <v>2</v>
      </c>
      <c r="D71">
        <v>2515337.68</v>
      </c>
      <c r="E71">
        <v>6860042.7</v>
      </c>
      <c r="F71">
        <v>185.33</v>
      </c>
      <c r="G71">
        <v>161.01</v>
      </c>
      <c r="H71">
        <v>24.32</v>
      </c>
      <c r="I71">
        <v>24.46</v>
      </c>
      <c r="J71">
        <v>28.1</v>
      </c>
      <c r="K71">
        <v>4.12</v>
      </c>
      <c r="L71">
        <v>0.34</v>
      </c>
      <c r="M71">
        <v>26.06</v>
      </c>
      <c r="N71">
        <v>354.27</v>
      </c>
      <c r="O71">
        <v>1</v>
      </c>
      <c r="P71" t="s">
        <v>57</v>
      </c>
      <c r="Q71">
        <v>2</v>
      </c>
    </row>
    <row r="72" spans="1:17" ht="12.75">
      <c r="A72">
        <v>7</v>
      </c>
      <c r="B72">
        <v>72</v>
      </c>
      <c r="C72">
        <v>2</v>
      </c>
      <c r="D72">
        <v>2515332.68</v>
      </c>
      <c r="E72">
        <v>6860047.2</v>
      </c>
      <c r="F72">
        <v>188.12</v>
      </c>
      <c r="G72">
        <v>160.18</v>
      </c>
      <c r="H72">
        <v>27.94</v>
      </c>
      <c r="I72">
        <v>27.93</v>
      </c>
      <c r="J72">
        <v>32.1</v>
      </c>
      <c r="K72">
        <v>4.37</v>
      </c>
      <c r="L72">
        <v>0.41</v>
      </c>
      <c r="M72">
        <v>30.91</v>
      </c>
      <c r="N72">
        <v>344.85</v>
      </c>
      <c r="O72">
        <v>1</v>
      </c>
      <c r="P72" t="s">
        <v>57</v>
      </c>
      <c r="Q72">
        <v>2</v>
      </c>
    </row>
    <row r="73" spans="1:17" ht="12.75">
      <c r="A73">
        <v>7</v>
      </c>
      <c r="B73">
        <v>73</v>
      </c>
      <c r="C73">
        <v>2</v>
      </c>
      <c r="D73">
        <v>2515339.53</v>
      </c>
      <c r="E73">
        <v>6860051.5</v>
      </c>
      <c r="F73">
        <v>183.2</v>
      </c>
      <c r="G73">
        <v>160.94</v>
      </c>
      <c r="H73">
        <v>22.26</v>
      </c>
      <c r="I73">
        <v>22.32</v>
      </c>
      <c r="J73">
        <v>24.3</v>
      </c>
      <c r="K73">
        <v>3.41</v>
      </c>
      <c r="L73">
        <v>0.32</v>
      </c>
      <c r="M73">
        <v>34.93</v>
      </c>
      <c r="N73">
        <v>357.11</v>
      </c>
      <c r="O73">
        <v>1</v>
      </c>
      <c r="P73" t="s">
        <v>57</v>
      </c>
      <c r="Q73">
        <v>2</v>
      </c>
    </row>
    <row r="74" spans="1:17" ht="12.75">
      <c r="A74">
        <v>7</v>
      </c>
      <c r="B74">
        <v>74</v>
      </c>
      <c r="C74">
        <v>2</v>
      </c>
      <c r="D74">
        <v>2515336.22</v>
      </c>
      <c r="E74">
        <v>6860057.14</v>
      </c>
      <c r="F74">
        <v>186.6</v>
      </c>
      <c r="G74">
        <v>160.45</v>
      </c>
      <c r="H74">
        <v>26.15</v>
      </c>
      <c r="I74">
        <v>26.21</v>
      </c>
      <c r="J74">
        <v>30.5</v>
      </c>
      <c r="K74">
        <v>4.4</v>
      </c>
      <c r="L74">
        <v>0.44</v>
      </c>
      <c r="M74">
        <v>40.51</v>
      </c>
      <c r="N74">
        <v>351.93</v>
      </c>
      <c r="O74">
        <v>1</v>
      </c>
      <c r="P74" t="s">
        <v>57</v>
      </c>
      <c r="Q74">
        <v>2</v>
      </c>
    </row>
    <row r="75" spans="1:17" ht="12.75">
      <c r="A75">
        <v>7</v>
      </c>
      <c r="B75">
        <v>75</v>
      </c>
      <c r="C75">
        <v>2</v>
      </c>
      <c r="D75">
        <v>2515340.54</v>
      </c>
      <c r="E75">
        <v>6860056.9</v>
      </c>
      <c r="F75">
        <v>187.1</v>
      </c>
      <c r="G75">
        <v>161.2</v>
      </c>
      <c r="H75">
        <v>25.9</v>
      </c>
      <c r="I75">
        <v>25.67</v>
      </c>
      <c r="J75">
        <v>29.3</v>
      </c>
      <c r="K75">
        <v>4.02</v>
      </c>
      <c r="L75">
        <v>0.44</v>
      </c>
      <c r="M75">
        <v>40.39</v>
      </c>
      <c r="N75">
        <v>358.06</v>
      </c>
      <c r="O75">
        <v>1</v>
      </c>
      <c r="P75" t="s">
        <v>57</v>
      </c>
      <c r="Q75">
        <v>2</v>
      </c>
    </row>
    <row r="76" spans="1:17" ht="12.75">
      <c r="A76">
        <v>7</v>
      </c>
      <c r="B76">
        <v>76</v>
      </c>
      <c r="C76">
        <v>2</v>
      </c>
      <c r="D76">
        <v>2515337.5</v>
      </c>
      <c r="E76">
        <v>6860060.79</v>
      </c>
      <c r="F76">
        <v>183.61</v>
      </c>
      <c r="G76">
        <v>161.07</v>
      </c>
      <c r="H76">
        <v>22.54</v>
      </c>
      <c r="I76">
        <v>22.66</v>
      </c>
      <c r="J76">
        <v>26.2</v>
      </c>
      <c r="K76">
        <v>4.02</v>
      </c>
      <c r="L76">
        <v>0.44</v>
      </c>
      <c r="M76">
        <v>44.15</v>
      </c>
      <c r="N76">
        <v>353.72</v>
      </c>
      <c r="O76">
        <v>1</v>
      </c>
      <c r="P76" t="s">
        <v>57</v>
      </c>
      <c r="Q76">
        <v>2</v>
      </c>
    </row>
    <row r="77" spans="1:17" ht="12.75">
      <c r="A77">
        <v>7</v>
      </c>
      <c r="B77">
        <v>77</v>
      </c>
      <c r="C77">
        <v>2</v>
      </c>
      <c r="D77">
        <v>2515345.11</v>
      </c>
      <c r="E77">
        <v>6860058.47</v>
      </c>
      <c r="F77">
        <v>191.99</v>
      </c>
      <c r="G77">
        <v>161.57</v>
      </c>
      <c r="H77">
        <v>30.42</v>
      </c>
      <c r="I77">
        <v>30.47</v>
      </c>
      <c r="J77">
        <v>36</v>
      </c>
      <c r="K77">
        <v>4.94</v>
      </c>
      <c r="L77">
        <v>0.4</v>
      </c>
      <c r="M77">
        <v>42.55</v>
      </c>
      <c r="N77">
        <v>4.04</v>
      </c>
      <c r="O77">
        <v>1</v>
      </c>
      <c r="P77" t="s">
        <v>57</v>
      </c>
      <c r="Q77">
        <v>2</v>
      </c>
    </row>
    <row r="78" spans="1:17" ht="12.75">
      <c r="A78">
        <v>7</v>
      </c>
      <c r="B78">
        <v>78</v>
      </c>
      <c r="C78">
        <v>3</v>
      </c>
      <c r="D78">
        <v>2515339.32</v>
      </c>
      <c r="E78">
        <v>6860065.15</v>
      </c>
      <c r="F78">
        <v>188.15</v>
      </c>
      <c r="G78">
        <v>162.27</v>
      </c>
      <c r="H78">
        <v>25.88</v>
      </c>
      <c r="I78">
        <v>26.16</v>
      </c>
      <c r="J78">
        <v>26.8</v>
      </c>
      <c r="K78">
        <v>5.43</v>
      </c>
      <c r="L78">
        <v>0.64</v>
      </c>
      <c r="M78">
        <v>48.55</v>
      </c>
      <c r="N78">
        <v>355.85</v>
      </c>
      <c r="O78">
        <v>1</v>
      </c>
      <c r="P78" t="s">
        <v>57</v>
      </c>
      <c r="Q78">
        <v>2</v>
      </c>
    </row>
    <row r="79" spans="1:17" ht="12.75">
      <c r="A79">
        <v>7</v>
      </c>
      <c r="B79">
        <v>79</v>
      </c>
      <c r="C79">
        <v>3</v>
      </c>
      <c r="D79">
        <v>2515342.87</v>
      </c>
      <c r="E79">
        <v>6860066.89</v>
      </c>
      <c r="F79">
        <v>188.08</v>
      </c>
      <c r="G79">
        <v>161.78</v>
      </c>
      <c r="H79">
        <v>26.31</v>
      </c>
      <c r="I79">
        <v>26.74</v>
      </c>
      <c r="J79">
        <v>26.6</v>
      </c>
      <c r="K79">
        <v>5.23</v>
      </c>
      <c r="L79">
        <v>0.6</v>
      </c>
      <c r="M79">
        <v>50.55</v>
      </c>
      <c r="N79">
        <v>359.79</v>
      </c>
      <c r="O79">
        <v>1</v>
      </c>
      <c r="P79" t="s">
        <v>57</v>
      </c>
      <c r="Q79">
        <v>2</v>
      </c>
    </row>
    <row r="80" spans="1:17" ht="12.75">
      <c r="A80">
        <v>7</v>
      </c>
      <c r="B80">
        <v>80</v>
      </c>
      <c r="C80">
        <v>3</v>
      </c>
      <c r="D80">
        <v>2515348.53</v>
      </c>
      <c r="E80">
        <v>6860070.97</v>
      </c>
      <c r="F80">
        <v>189.88</v>
      </c>
      <c r="G80">
        <v>162.81</v>
      </c>
      <c r="H80">
        <v>27.07</v>
      </c>
      <c r="I80">
        <v>27.57</v>
      </c>
      <c r="J80">
        <v>27.8</v>
      </c>
      <c r="K80">
        <v>5.5</v>
      </c>
      <c r="L80">
        <v>0.59</v>
      </c>
      <c r="M80">
        <v>55.47</v>
      </c>
      <c r="N80">
        <v>5.15</v>
      </c>
      <c r="O80">
        <v>1</v>
      </c>
      <c r="P80" t="s">
        <v>57</v>
      </c>
      <c r="Q80">
        <v>2</v>
      </c>
    </row>
    <row r="81" spans="1:17" ht="12.75">
      <c r="A81">
        <v>7</v>
      </c>
      <c r="B81">
        <v>81</v>
      </c>
      <c r="C81">
        <v>3</v>
      </c>
      <c r="D81">
        <v>2515351.81</v>
      </c>
      <c r="E81">
        <v>6860078.23</v>
      </c>
      <c r="F81">
        <v>186.85</v>
      </c>
      <c r="G81">
        <v>163.32</v>
      </c>
      <c r="H81">
        <v>23.53</v>
      </c>
      <c r="I81">
        <v>23.81</v>
      </c>
      <c r="J81">
        <v>25.7</v>
      </c>
      <c r="K81">
        <v>5.69</v>
      </c>
      <c r="L81">
        <v>0.55</v>
      </c>
      <c r="M81">
        <v>63.27</v>
      </c>
      <c r="N81">
        <v>6.73</v>
      </c>
      <c r="O81">
        <v>0</v>
      </c>
      <c r="P81" t="s">
        <v>57</v>
      </c>
      <c r="Q81">
        <v>2</v>
      </c>
    </row>
    <row r="82" spans="1:17" ht="12.75">
      <c r="A82">
        <v>7</v>
      </c>
      <c r="B82">
        <v>82</v>
      </c>
      <c r="C82">
        <v>1</v>
      </c>
      <c r="D82">
        <v>2515347.32</v>
      </c>
      <c r="E82">
        <v>6860080.07</v>
      </c>
      <c r="F82">
        <v>191.59</v>
      </c>
      <c r="G82">
        <v>163.57</v>
      </c>
      <c r="H82">
        <v>28.02</v>
      </c>
      <c r="I82">
        <v>28.48</v>
      </c>
      <c r="J82">
        <v>34.1</v>
      </c>
      <c r="K82">
        <v>5.04</v>
      </c>
      <c r="L82">
        <v>0.52</v>
      </c>
      <c r="M82">
        <v>64.21</v>
      </c>
      <c r="N82">
        <v>2.45</v>
      </c>
      <c r="O82">
        <v>0</v>
      </c>
      <c r="P82" t="s">
        <v>57</v>
      </c>
      <c r="Q82">
        <v>2</v>
      </c>
    </row>
    <row r="83" spans="1:17" ht="12.75">
      <c r="A83">
        <v>7</v>
      </c>
      <c r="B83">
        <v>83</v>
      </c>
      <c r="C83">
        <v>3</v>
      </c>
      <c r="D83">
        <v>2515316.7</v>
      </c>
      <c r="E83">
        <v>6859965.95</v>
      </c>
      <c r="F83">
        <v>179.6</v>
      </c>
      <c r="G83">
        <v>154.82</v>
      </c>
      <c r="H83">
        <v>24.78</v>
      </c>
      <c r="I83">
        <v>24.99</v>
      </c>
      <c r="J83">
        <v>25.8</v>
      </c>
      <c r="K83">
        <v>5.34</v>
      </c>
      <c r="L83">
        <v>0.58</v>
      </c>
      <c r="M83">
        <v>54.73</v>
      </c>
      <c r="N83">
        <v>195.64</v>
      </c>
      <c r="O83">
        <v>1</v>
      </c>
      <c r="P83" t="s">
        <v>57</v>
      </c>
      <c r="Q83">
        <v>3</v>
      </c>
    </row>
    <row r="84" spans="1:17" ht="12.75">
      <c r="A84">
        <v>7</v>
      </c>
      <c r="B84">
        <v>84</v>
      </c>
      <c r="C84">
        <v>2</v>
      </c>
      <c r="D84">
        <v>2515321.7</v>
      </c>
      <c r="E84">
        <v>6859967.97</v>
      </c>
      <c r="F84">
        <v>178.21</v>
      </c>
      <c r="G84">
        <v>154.89</v>
      </c>
      <c r="H84">
        <v>23.31</v>
      </c>
      <c r="I84">
        <v>23.15</v>
      </c>
      <c r="J84">
        <v>26.3</v>
      </c>
      <c r="K84">
        <v>3.81</v>
      </c>
      <c r="L84">
        <v>0.51</v>
      </c>
      <c r="M84">
        <v>51.12</v>
      </c>
      <c r="N84">
        <v>191.3</v>
      </c>
      <c r="O84">
        <v>1</v>
      </c>
      <c r="P84" t="s">
        <v>57</v>
      </c>
      <c r="Q84">
        <v>3</v>
      </c>
    </row>
    <row r="85" spans="1:17" ht="12.75">
      <c r="A85">
        <v>7</v>
      </c>
      <c r="B85">
        <v>85</v>
      </c>
      <c r="C85">
        <v>2</v>
      </c>
      <c r="D85">
        <v>2515319.67</v>
      </c>
      <c r="E85">
        <v>6859971.02</v>
      </c>
      <c r="F85">
        <v>178.34</v>
      </c>
      <c r="G85">
        <v>154.69</v>
      </c>
      <c r="H85">
        <v>23.65</v>
      </c>
      <c r="I85">
        <v>23.62</v>
      </c>
      <c r="J85">
        <v>27</v>
      </c>
      <c r="K85">
        <v>3.95</v>
      </c>
      <c r="L85">
        <v>0.63</v>
      </c>
      <c r="M85">
        <v>48.92</v>
      </c>
      <c r="N85">
        <v>194.66</v>
      </c>
      <c r="O85">
        <v>1</v>
      </c>
      <c r="P85" t="s">
        <v>57</v>
      </c>
      <c r="Q85">
        <v>3</v>
      </c>
    </row>
    <row r="86" spans="1:17" ht="12.75">
      <c r="A86">
        <v>7</v>
      </c>
      <c r="B86">
        <v>86</v>
      </c>
      <c r="C86">
        <v>2</v>
      </c>
      <c r="D86">
        <v>2515323.21</v>
      </c>
      <c r="E86">
        <v>6859970.76</v>
      </c>
      <c r="F86">
        <v>177.83</v>
      </c>
      <c r="G86">
        <v>155.06</v>
      </c>
      <c r="H86">
        <v>22.77</v>
      </c>
      <c r="I86">
        <v>22.87</v>
      </c>
      <c r="J86">
        <v>25.6</v>
      </c>
      <c r="K86">
        <v>3.73</v>
      </c>
      <c r="L86">
        <v>0.48</v>
      </c>
      <c r="M86">
        <v>48.01</v>
      </c>
      <c r="N86">
        <v>190.61</v>
      </c>
      <c r="O86">
        <v>1</v>
      </c>
      <c r="P86" t="s">
        <v>57</v>
      </c>
      <c r="Q86">
        <v>3</v>
      </c>
    </row>
    <row r="87" spans="1:17" ht="12.75">
      <c r="A87">
        <v>7</v>
      </c>
      <c r="B87">
        <v>87</v>
      </c>
      <c r="C87">
        <v>2</v>
      </c>
      <c r="D87">
        <v>2515316.69</v>
      </c>
      <c r="E87">
        <v>6859973.58</v>
      </c>
      <c r="F87">
        <v>178.94</v>
      </c>
      <c r="G87">
        <v>154.54</v>
      </c>
      <c r="H87">
        <v>24.4</v>
      </c>
      <c r="I87">
        <v>24.34</v>
      </c>
      <c r="J87">
        <v>26.8</v>
      </c>
      <c r="K87">
        <v>3.63</v>
      </c>
      <c r="L87">
        <v>0.3</v>
      </c>
      <c r="M87">
        <v>47.75</v>
      </c>
      <c r="N87">
        <v>199.11</v>
      </c>
      <c r="O87">
        <v>1</v>
      </c>
      <c r="P87" t="s">
        <v>57</v>
      </c>
      <c r="Q87">
        <v>3</v>
      </c>
    </row>
    <row r="88" spans="1:17" ht="12.75">
      <c r="A88">
        <v>7</v>
      </c>
      <c r="B88">
        <v>88</v>
      </c>
      <c r="C88">
        <v>2</v>
      </c>
      <c r="D88">
        <v>2515325.83</v>
      </c>
      <c r="E88">
        <v>6859974.15</v>
      </c>
      <c r="F88">
        <v>183.44</v>
      </c>
      <c r="G88">
        <v>156.33</v>
      </c>
      <c r="H88">
        <v>27.11</v>
      </c>
      <c r="I88">
        <v>27.12</v>
      </c>
      <c r="J88">
        <v>30.9</v>
      </c>
      <c r="K88">
        <v>4.23</v>
      </c>
      <c r="L88">
        <v>0.49</v>
      </c>
      <c r="M88">
        <v>44.02</v>
      </c>
      <c r="N88">
        <v>188.64</v>
      </c>
      <c r="O88">
        <v>1</v>
      </c>
      <c r="P88" t="s">
        <v>57</v>
      </c>
      <c r="Q88">
        <v>3</v>
      </c>
    </row>
    <row r="89" spans="1:17" ht="12.75">
      <c r="A89">
        <v>7</v>
      </c>
      <c r="B89">
        <v>89</v>
      </c>
      <c r="C89">
        <v>2</v>
      </c>
      <c r="D89">
        <v>2515320.97</v>
      </c>
      <c r="E89">
        <v>6859978</v>
      </c>
      <c r="F89">
        <v>183.62</v>
      </c>
      <c r="G89">
        <v>156.36</v>
      </c>
      <c r="H89">
        <v>27.26</v>
      </c>
      <c r="I89">
        <v>27.11</v>
      </c>
      <c r="J89">
        <v>32.3</v>
      </c>
      <c r="K89">
        <v>4.67</v>
      </c>
      <c r="L89">
        <v>0.49</v>
      </c>
      <c r="M89">
        <v>41.96</v>
      </c>
      <c r="N89">
        <v>196.45</v>
      </c>
      <c r="O89">
        <v>1</v>
      </c>
      <c r="P89" t="s">
        <v>57</v>
      </c>
      <c r="Q89">
        <v>3</v>
      </c>
    </row>
    <row r="90" spans="1:17" ht="12.75">
      <c r="A90">
        <v>7</v>
      </c>
      <c r="B90">
        <v>90</v>
      </c>
      <c r="C90">
        <v>2</v>
      </c>
      <c r="D90">
        <v>2515324.98</v>
      </c>
      <c r="E90">
        <v>6859977.57</v>
      </c>
      <c r="F90">
        <v>182.23</v>
      </c>
      <c r="G90">
        <v>156.55</v>
      </c>
      <c r="H90">
        <v>25.68</v>
      </c>
      <c r="I90">
        <v>26.05</v>
      </c>
      <c r="J90">
        <v>29.4</v>
      </c>
      <c r="K90">
        <v>4.13</v>
      </c>
      <c r="L90">
        <v>0.53</v>
      </c>
      <c r="M90">
        <v>40.98</v>
      </c>
      <c r="N90">
        <v>191.04</v>
      </c>
      <c r="O90">
        <v>1</v>
      </c>
      <c r="P90" t="s">
        <v>57</v>
      </c>
      <c r="Q90">
        <v>3</v>
      </c>
    </row>
    <row r="91" spans="1:17" ht="12.75">
      <c r="A91">
        <v>7</v>
      </c>
      <c r="B91">
        <v>91</v>
      </c>
      <c r="C91">
        <v>2</v>
      </c>
      <c r="D91">
        <v>2515321.29</v>
      </c>
      <c r="E91">
        <v>6859981.48</v>
      </c>
      <c r="F91">
        <v>183.62</v>
      </c>
      <c r="G91">
        <v>156.52</v>
      </c>
      <c r="H91">
        <v>27.1</v>
      </c>
      <c r="I91">
        <v>26.93</v>
      </c>
      <c r="J91">
        <v>31.7</v>
      </c>
      <c r="K91">
        <v>4.51</v>
      </c>
      <c r="L91">
        <v>0.49</v>
      </c>
      <c r="M91">
        <v>38.65</v>
      </c>
      <c r="N91">
        <v>198.02</v>
      </c>
      <c r="O91">
        <v>1</v>
      </c>
      <c r="P91" t="s">
        <v>57</v>
      </c>
      <c r="Q91">
        <v>3</v>
      </c>
    </row>
    <row r="92" spans="1:17" ht="12.75">
      <c r="A92">
        <v>7</v>
      </c>
      <c r="B92">
        <v>92</v>
      </c>
      <c r="C92">
        <v>2</v>
      </c>
      <c r="D92">
        <v>2515323.93</v>
      </c>
      <c r="E92">
        <v>6859988.04</v>
      </c>
      <c r="F92">
        <v>182.13</v>
      </c>
      <c r="G92">
        <v>157.13</v>
      </c>
      <c r="H92">
        <v>25</v>
      </c>
      <c r="I92">
        <v>24.94</v>
      </c>
      <c r="J92">
        <v>29.6</v>
      </c>
      <c r="K92">
        <v>4.46</v>
      </c>
      <c r="L92">
        <v>0.5</v>
      </c>
      <c r="M92">
        <v>31.59</v>
      </c>
      <c r="N92">
        <v>198.6</v>
      </c>
      <c r="O92">
        <v>1</v>
      </c>
      <c r="P92" t="s">
        <v>57</v>
      </c>
      <c r="Q92">
        <v>3</v>
      </c>
    </row>
    <row r="93" spans="1:17" ht="12.75">
      <c r="A93">
        <v>7</v>
      </c>
      <c r="B93">
        <v>93</v>
      </c>
      <c r="C93">
        <v>2</v>
      </c>
      <c r="D93">
        <v>2515332.44</v>
      </c>
      <c r="E93">
        <v>6859988.67</v>
      </c>
      <c r="F93">
        <v>182.39</v>
      </c>
      <c r="G93">
        <v>158.13</v>
      </c>
      <c r="H93">
        <v>24.26</v>
      </c>
      <c r="I93">
        <v>24.24</v>
      </c>
      <c r="J93">
        <v>26.9</v>
      </c>
      <c r="K93">
        <v>3.69</v>
      </c>
      <c r="L93">
        <v>0.47</v>
      </c>
      <c r="M93">
        <v>28.4</v>
      </c>
      <c r="N93">
        <v>183.42</v>
      </c>
      <c r="O93">
        <v>1</v>
      </c>
      <c r="P93" t="s">
        <v>57</v>
      </c>
      <c r="Q93">
        <v>3</v>
      </c>
    </row>
    <row r="94" spans="1:17" ht="12.75">
      <c r="A94">
        <v>7</v>
      </c>
      <c r="B94">
        <v>94</v>
      </c>
      <c r="C94">
        <v>2</v>
      </c>
      <c r="D94">
        <v>2515325.72</v>
      </c>
      <c r="E94">
        <v>6859992.92</v>
      </c>
      <c r="F94">
        <v>182.92</v>
      </c>
      <c r="G94">
        <v>157.54</v>
      </c>
      <c r="H94">
        <v>25.37</v>
      </c>
      <c r="I94">
        <v>25.82</v>
      </c>
      <c r="J94">
        <v>27.5</v>
      </c>
      <c r="K94">
        <v>3.54</v>
      </c>
      <c r="L94">
        <v>0.52</v>
      </c>
      <c r="M94">
        <v>26.41</v>
      </c>
      <c r="N94">
        <v>199.58</v>
      </c>
      <c r="O94">
        <v>1</v>
      </c>
      <c r="P94" t="s">
        <v>57</v>
      </c>
      <c r="Q94">
        <v>3</v>
      </c>
    </row>
    <row r="95" spans="1:17" ht="12.75">
      <c r="A95">
        <v>7</v>
      </c>
      <c r="B95">
        <v>95</v>
      </c>
      <c r="C95">
        <v>2</v>
      </c>
      <c r="D95">
        <v>2515324.31</v>
      </c>
      <c r="E95">
        <v>6859995.3</v>
      </c>
      <c r="F95">
        <v>183.55</v>
      </c>
      <c r="G95">
        <v>157.43</v>
      </c>
      <c r="H95">
        <v>26.13</v>
      </c>
      <c r="I95">
        <v>26.15</v>
      </c>
      <c r="J95">
        <v>29.4</v>
      </c>
      <c r="K95">
        <v>4</v>
      </c>
      <c r="L95">
        <v>0.52</v>
      </c>
      <c r="M95">
        <v>25</v>
      </c>
      <c r="N95">
        <v>204.89</v>
      </c>
      <c r="O95">
        <v>1</v>
      </c>
      <c r="P95" t="s">
        <v>57</v>
      </c>
      <c r="Q95">
        <v>3</v>
      </c>
    </row>
    <row r="96" spans="1:17" ht="12.75">
      <c r="A96">
        <v>7</v>
      </c>
      <c r="B96">
        <v>96</v>
      </c>
      <c r="C96">
        <v>2</v>
      </c>
      <c r="D96">
        <v>2515333.12</v>
      </c>
      <c r="E96">
        <v>6859994.02</v>
      </c>
      <c r="F96">
        <v>185.4</v>
      </c>
      <c r="G96">
        <v>158.06</v>
      </c>
      <c r="H96">
        <v>27.33</v>
      </c>
      <c r="I96">
        <v>27.28</v>
      </c>
      <c r="J96">
        <v>29.3</v>
      </c>
      <c r="K96">
        <v>3.58</v>
      </c>
      <c r="L96">
        <v>0.53</v>
      </c>
      <c r="M96">
        <v>23.01</v>
      </c>
      <c r="N96">
        <v>184.04</v>
      </c>
      <c r="O96">
        <v>1</v>
      </c>
      <c r="P96" t="s">
        <v>57</v>
      </c>
      <c r="Q96">
        <v>3</v>
      </c>
    </row>
    <row r="97" spans="1:17" ht="12.75">
      <c r="A97">
        <v>7</v>
      </c>
      <c r="B97">
        <v>97</v>
      </c>
      <c r="C97">
        <v>2</v>
      </c>
      <c r="D97">
        <v>2515327.58</v>
      </c>
      <c r="E97">
        <v>6859998.16</v>
      </c>
      <c r="F97">
        <v>184.37</v>
      </c>
      <c r="G97">
        <v>157.87</v>
      </c>
      <c r="H97">
        <v>26.5</v>
      </c>
      <c r="I97">
        <v>26.61</v>
      </c>
      <c r="J97">
        <v>29.8</v>
      </c>
      <c r="K97">
        <v>4.03</v>
      </c>
      <c r="L97">
        <v>0.5</v>
      </c>
      <c r="M97">
        <v>20.9</v>
      </c>
      <c r="N97">
        <v>201.31</v>
      </c>
      <c r="O97">
        <v>1</v>
      </c>
      <c r="P97" t="s">
        <v>57</v>
      </c>
      <c r="Q97">
        <v>3</v>
      </c>
    </row>
    <row r="98" spans="1:17" ht="12.75">
      <c r="A98">
        <v>7</v>
      </c>
      <c r="B98">
        <v>98</v>
      </c>
      <c r="C98">
        <v>2</v>
      </c>
      <c r="D98">
        <v>2515329.1</v>
      </c>
      <c r="E98">
        <v>6860004.91</v>
      </c>
      <c r="F98">
        <v>187.11</v>
      </c>
      <c r="G98">
        <v>157.85</v>
      </c>
      <c r="H98">
        <v>29.26</v>
      </c>
      <c r="I98">
        <v>29.29</v>
      </c>
      <c r="J98">
        <v>32.3</v>
      </c>
      <c r="K98">
        <v>4.01</v>
      </c>
      <c r="L98">
        <v>0.52</v>
      </c>
      <c r="M98">
        <v>14.33</v>
      </c>
      <c r="N98">
        <v>208.55</v>
      </c>
      <c r="O98">
        <v>1</v>
      </c>
      <c r="P98" t="s">
        <v>57</v>
      </c>
      <c r="Q98">
        <v>3</v>
      </c>
    </row>
    <row r="99" spans="1:17" ht="12.75">
      <c r="A99">
        <v>7</v>
      </c>
      <c r="B99">
        <v>99</v>
      </c>
      <c r="C99">
        <v>2</v>
      </c>
      <c r="D99">
        <v>2515334.55</v>
      </c>
      <c r="E99">
        <v>6860004.25</v>
      </c>
      <c r="F99">
        <v>187.46</v>
      </c>
      <c r="G99">
        <v>158.29</v>
      </c>
      <c r="H99">
        <v>29.17</v>
      </c>
      <c r="I99">
        <v>29.15</v>
      </c>
      <c r="J99">
        <v>33.9</v>
      </c>
      <c r="K99">
        <v>4.6</v>
      </c>
      <c r="L99">
        <v>0.57</v>
      </c>
      <c r="M99">
        <v>12.7</v>
      </c>
      <c r="N99">
        <v>186.14</v>
      </c>
      <c r="O99">
        <v>1</v>
      </c>
      <c r="P99" t="s">
        <v>57</v>
      </c>
      <c r="Q99">
        <v>3</v>
      </c>
    </row>
    <row r="100" spans="1:17" ht="12.75">
      <c r="A100">
        <v>7</v>
      </c>
      <c r="B100">
        <v>100</v>
      </c>
      <c r="C100">
        <v>2</v>
      </c>
      <c r="D100">
        <v>2515336.89</v>
      </c>
      <c r="E100">
        <v>6860003.65</v>
      </c>
      <c r="F100">
        <v>187.01</v>
      </c>
      <c r="G100">
        <v>158.42</v>
      </c>
      <c r="H100">
        <v>28.58</v>
      </c>
      <c r="I100">
        <v>28.65</v>
      </c>
      <c r="J100">
        <v>31.1</v>
      </c>
      <c r="K100">
        <v>3.8</v>
      </c>
      <c r="L100">
        <v>0.58</v>
      </c>
      <c r="M100">
        <v>13</v>
      </c>
      <c r="N100">
        <v>175.44</v>
      </c>
      <c r="O100">
        <v>1</v>
      </c>
      <c r="P100" t="s">
        <v>57</v>
      </c>
      <c r="Q100">
        <v>3</v>
      </c>
    </row>
    <row r="101" spans="1:17" ht="12.75">
      <c r="A101">
        <v>7</v>
      </c>
      <c r="B101">
        <v>101</v>
      </c>
      <c r="C101">
        <v>2</v>
      </c>
      <c r="D101">
        <v>2515336.99</v>
      </c>
      <c r="E101">
        <v>6860007.37</v>
      </c>
      <c r="F101">
        <v>187.47</v>
      </c>
      <c r="G101">
        <v>158.46</v>
      </c>
      <c r="H101">
        <v>29.01</v>
      </c>
      <c r="I101">
        <v>28.94</v>
      </c>
      <c r="J101">
        <v>34.3</v>
      </c>
      <c r="K101">
        <v>4.81</v>
      </c>
      <c r="L101">
        <v>0.56</v>
      </c>
      <c r="M101">
        <v>9.28</v>
      </c>
      <c r="N101">
        <v>175.6</v>
      </c>
      <c r="O101">
        <v>1</v>
      </c>
      <c r="P101" t="s">
        <v>57</v>
      </c>
      <c r="Q101">
        <v>3</v>
      </c>
    </row>
    <row r="102" spans="1:17" ht="12.75">
      <c r="A102">
        <v>7</v>
      </c>
      <c r="B102">
        <v>102</v>
      </c>
      <c r="C102">
        <v>2</v>
      </c>
      <c r="D102">
        <v>2515337.27</v>
      </c>
      <c r="E102">
        <v>6860010.85</v>
      </c>
      <c r="F102">
        <v>186.31</v>
      </c>
      <c r="G102">
        <v>158.61</v>
      </c>
      <c r="H102">
        <v>27.7</v>
      </c>
      <c r="I102">
        <v>27.67</v>
      </c>
      <c r="J102">
        <v>33.5</v>
      </c>
      <c r="K102">
        <v>4.98</v>
      </c>
      <c r="L102">
        <v>0.46</v>
      </c>
      <c r="M102">
        <v>5.79</v>
      </c>
      <c r="N102">
        <v>174.09</v>
      </c>
      <c r="O102">
        <v>1</v>
      </c>
      <c r="P102" t="s">
        <v>57</v>
      </c>
      <c r="Q102">
        <v>3</v>
      </c>
    </row>
    <row r="103" spans="1:17" ht="12.75">
      <c r="A103">
        <v>7</v>
      </c>
      <c r="B103">
        <v>103</v>
      </c>
      <c r="C103">
        <v>2</v>
      </c>
      <c r="D103">
        <v>2515341.38</v>
      </c>
      <c r="E103">
        <v>6860013.85</v>
      </c>
      <c r="F103">
        <v>185.75</v>
      </c>
      <c r="G103">
        <v>159.18</v>
      </c>
      <c r="H103">
        <v>26.57</v>
      </c>
      <c r="I103">
        <v>26.51</v>
      </c>
      <c r="J103">
        <v>31</v>
      </c>
      <c r="K103">
        <v>4.43</v>
      </c>
      <c r="L103">
        <v>0.4</v>
      </c>
      <c r="M103">
        <v>4.92</v>
      </c>
      <c r="N103">
        <v>118.08</v>
      </c>
      <c r="O103">
        <v>1</v>
      </c>
      <c r="P103" t="s">
        <v>57</v>
      </c>
      <c r="Q103">
        <v>3</v>
      </c>
    </row>
    <row r="104" spans="1:17" ht="12.75">
      <c r="A104">
        <v>7</v>
      </c>
      <c r="B104">
        <v>104</v>
      </c>
      <c r="C104">
        <v>2</v>
      </c>
      <c r="D104">
        <v>2515338.94</v>
      </c>
      <c r="E104">
        <v>6860017.73</v>
      </c>
      <c r="F104">
        <v>188.04</v>
      </c>
      <c r="G104">
        <v>159.02</v>
      </c>
      <c r="H104">
        <v>29.03</v>
      </c>
      <c r="I104">
        <v>29.1</v>
      </c>
      <c r="J104">
        <v>33</v>
      </c>
      <c r="K104">
        <v>4.33</v>
      </c>
      <c r="L104">
        <v>0.51</v>
      </c>
      <c r="M104">
        <v>1.94</v>
      </c>
      <c r="N104">
        <v>49.45</v>
      </c>
      <c r="O104">
        <v>1</v>
      </c>
      <c r="P104" t="s">
        <v>57</v>
      </c>
      <c r="Q104">
        <v>3</v>
      </c>
    </row>
    <row r="105" spans="1:17" ht="12.75">
      <c r="A105">
        <v>7</v>
      </c>
      <c r="B105">
        <v>105</v>
      </c>
      <c r="C105">
        <v>2</v>
      </c>
      <c r="D105">
        <v>2515342.36</v>
      </c>
      <c r="E105">
        <v>6860017.8</v>
      </c>
      <c r="F105">
        <v>186.97</v>
      </c>
      <c r="G105">
        <v>159.3</v>
      </c>
      <c r="H105">
        <v>27.67</v>
      </c>
      <c r="I105">
        <v>28.04</v>
      </c>
      <c r="J105">
        <v>30.9</v>
      </c>
      <c r="K105">
        <v>4.04</v>
      </c>
      <c r="L105">
        <v>0.54</v>
      </c>
      <c r="M105">
        <v>5.16</v>
      </c>
      <c r="N105">
        <v>70.54</v>
      </c>
      <c r="O105">
        <v>1</v>
      </c>
      <c r="P105" t="s">
        <v>57</v>
      </c>
      <c r="Q105">
        <v>3</v>
      </c>
    </row>
    <row r="106" spans="1:17" ht="12.75">
      <c r="A106">
        <v>7</v>
      </c>
      <c r="B106">
        <v>106</v>
      </c>
      <c r="C106">
        <v>2</v>
      </c>
      <c r="D106">
        <v>2515336.49</v>
      </c>
      <c r="E106">
        <v>6860021.87</v>
      </c>
      <c r="F106">
        <v>182.23</v>
      </c>
      <c r="G106">
        <v>159.17</v>
      </c>
      <c r="H106">
        <v>23.07</v>
      </c>
      <c r="I106">
        <v>22.99</v>
      </c>
      <c r="J106">
        <v>23.3</v>
      </c>
      <c r="K106">
        <v>2.81</v>
      </c>
      <c r="L106">
        <v>0.51</v>
      </c>
      <c r="M106">
        <v>5.3</v>
      </c>
      <c r="N106">
        <v>344.37</v>
      </c>
      <c r="O106">
        <v>1</v>
      </c>
      <c r="P106" t="s">
        <v>57</v>
      </c>
      <c r="Q106">
        <v>3</v>
      </c>
    </row>
    <row r="107" spans="1:17" ht="12.75">
      <c r="A107">
        <v>7</v>
      </c>
      <c r="B107">
        <v>107</v>
      </c>
      <c r="C107">
        <v>2</v>
      </c>
      <c r="D107">
        <v>2515339.14</v>
      </c>
      <c r="E107">
        <v>6860024.89</v>
      </c>
      <c r="F107">
        <v>187.06</v>
      </c>
      <c r="G107">
        <v>159.71</v>
      </c>
      <c r="H107">
        <v>27.35</v>
      </c>
      <c r="I107">
        <v>27.44</v>
      </c>
      <c r="J107">
        <v>30.2</v>
      </c>
      <c r="K107">
        <v>3.88</v>
      </c>
      <c r="L107">
        <v>0.38</v>
      </c>
      <c r="M107">
        <v>8.44</v>
      </c>
      <c r="N107">
        <v>5.88</v>
      </c>
      <c r="O107">
        <v>1</v>
      </c>
      <c r="P107" t="s">
        <v>57</v>
      </c>
      <c r="Q107">
        <v>3</v>
      </c>
    </row>
    <row r="108" spans="1:17" ht="12.75">
      <c r="A108">
        <v>7</v>
      </c>
      <c r="B108">
        <v>108</v>
      </c>
      <c r="C108">
        <v>2</v>
      </c>
      <c r="D108">
        <v>2515342.97</v>
      </c>
      <c r="E108">
        <v>6860024.13</v>
      </c>
      <c r="F108">
        <v>185.53</v>
      </c>
      <c r="G108">
        <v>159.89</v>
      </c>
      <c r="H108">
        <v>25.64</v>
      </c>
      <c r="I108">
        <v>26.04</v>
      </c>
      <c r="J108">
        <v>29.3</v>
      </c>
      <c r="K108">
        <v>4.13</v>
      </c>
      <c r="L108">
        <v>0.51</v>
      </c>
      <c r="M108">
        <v>9.37</v>
      </c>
      <c r="N108">
        <v>30.49</v>
      </c>
      <c r="O108">
        <v>1</v>
      </c>
      <c r="P108" t="s">
        <v>57</v>
      </c>
      <c r="Q108">
        <v>3</v>
      </c>
    </row>
    <row r="109" spans="1:17" ht="12.75">
      <c r="A109">
        <v>7</v>
      </c>
      <c r="B109">
        <v>109</v>
      </c>
      <c r="C109">
        <v>2</v>
      </c>
      <c r="D109">
        <v>2515343.99</v>
      </c>
      <c r="E109">
        <v>6860027.78</v>
      </c>
      <c r="F109">
        <v>185.91</v>
      </c>
      <c r="G109">
        <v>160.3</v>
      </c>
      <c r="H109">
        <v>25.61</v>
      </c>
      <c r="I109">
        <v>25.53</v>
      </c>
      <c r="J109">
        <v>29.5</v>
      </c>
      <c r="K109">
        <v>4.22</v>
      </c>
      <c r="L109">
        <v>0.43</v>
      </c>
      <c r="M109">
        <v>12.98</v>
      </c>
      <c r="N109">
        <v>24.38</v>
      </c>
      <c r="O109">
        <v>1</v>
      </c>
      <c r="P109" t="s">
        <v>57</v>
      </c>
      <c r="Q109">
        <v>3</v>
      </c>
    </row>
    <row r="110" spans="1:17" ht="12.75">
      <c r="A110">
        <v>7</v>
      </c>
      <c r="B110">
        <v>110</v>
      </c>
      <c r="C110">
        <v>2</v>
      </c>
      <c r="D110">
        <v>2515343.49</v>
      </c>
      <c r="E110">
        <v>6860035.38</v>
      </c>
      <c r="F110">
        <v>185.7</v>
      </c>
      <c r="G110">
        <v>160.86</v>
      </c>
      <c r="H110">
        <v>24.84</v>
      </c>
      <c r="I110">
        <v>24.78</v>
      </c>
      <c r="J110">
        <v>26</v>
      </c>
      <c r="K110">
        <v>3.19</v>
      </c>
      <c r="L110">
        <v>0.55</v>
      </c>
      <c r="M110">
        <v>19.72</v>
      </c>
      <c r="N110">
        <v>11.7</v>
      </c>
      <c r="O110">
        <v>1</v>
      </c>
      <c r="P110" t="s">
        <v>57</v>
      </c>
      <c r="Q110">
        <v>3</v>
      </c>
    </row>
    <row r="111" spans="1:17" ht="12.75">
      <c r="A111">
        <v>7</v>
      </c>
      <c r="B111">
        <v>111</v>
      </c>
      <c r="C111">
        <v>2</v>
      </c>
      <c r="D111">
        <v>2515341.14</v>
      </c>
      <c r="E111">
        <v>6860036.95</v>
      </c>
      <c r="F111">
        <v>187.92</v>
      </c>
      <c r="G111">
        <v>160.78</v>
      </c>
      <c r="H111">
        <v>27.15</v>
      </c>
      <c r="I111">
        <v>26.89</v>
      </c>
      <c r="J111">
        <v>32.9</v>
      </c>
      <c r="K111">
        <v>4.95</v>
      </c>
      <c r="L111">
        <v>0.5</v>
      </c>
      <c r="M111">
        <v>20.66</v>
      </c>
      <c r="N111">
        <v>4.13</v>
      </c>
      <c r="O111">
        <v>1</v>
      </c>
      <c r="P111" t="s">
        <v>57</v>
      </c>
      <c r="Q111">
        <v>3</v>
      </c>
    </row>
    <row r="112" spans="1:17" ht="12.75">
      <c r="A112">
        <v>7</v>
      </c>
      <c r="B112">
        <v>112</v>
      </c>
      <c r="C112">
        <v>2</v>
      </c>
      <c r="D112">
        <v>2515343.63</v>
      </c>
      <c r="E112">
        <v>6860038.75</v>
      </c>
      <c r="F112">
        <v>188.25</v>
      </c>
      <c r="G112">
        <v>161.1</v>
      </c>
      <c r="H112">
        <v>27.15</v>
      </c>
      <c r="I112">
        <v>27.04</v>
      </c>
      <c r="J112">
        <v>30.3</v>
      </c>
      <c r="K112">
        <v>3.98</v>
      </c>
      <c r="L112">
        <v>0.48</v>
      </c>
      <c r="M112">
        <v>22.99</v>
      </c>
      <c r="N112">
        <v>9.41</v>
      </c>
      <c r="O112">
        <v>1</v>
      </c>
      <c r="P112" t="s">
        <v>57</v>
      </c>
      <c r="Q112">
        <v>3</v>
      </c>
    </row>
    <row r="113" spans="1:17" ht="12.75">
      <c r="A113">
        <v>7</v>
      </c>
      <c r="B113">
        <v>113</v>
      </c>
      <c r="C113">
        <v>2</v>
      </c>
      <c r="D113">
        <v>2515349.73</v>
      </c>
      <c r="E113">
        <v>6860040.73</v>
      </c>
      <c r="F113">
        <v>186.43</v>
      </c>
      <c r="G113">
        <v>161.64</v>
      </c>
      <c r="H113">
        <v>24.79</v>
      </c>
      <c r="I113">
        <v>24.53</v>
      </c>
      <c r="J113">
        <v>29.1</v>
      </c>
      <c r="K113">
        <v>4.33</v>
      </c>
      <c r="L113">
        <v>0.4</v>
      </c>
      <c r="M113">
        <v>27.09</v>
      </c>
      <c r="N113">
        <v>20.74</v>
      </c>
      <c r="O113">
        <v>1</v>
      </c>
      <c r="P113" t="s">
        <v>57</v>
      </c>
      <c r="Q113">
        <v>3</v>
      </c>
    </row>
    <row r="114" spans="1:17" ht="12.75">
      <c r="A114">
        <v>7</v>
      </c>
      <c r="B114">
        <v>114</v>
      </c>
      <c r="C114">
        <v>2</v>
      </c>
      <c r="D114">
        <v>2515344.22</v>
      </c>
      <c r="E114">
        <v>6860045.04</v>
      </c>
      <c r="F114">
        <v>187.61</v>
      </c>
      <c r="G114">
        <v>161.37</v>
      </c>
      <c r="H114">
        <v>26.24</v>
      </c>
      <c r="I114">
        <v>26.16</v>
      </c>
      <c r="J114">
        <v>29.4</v>
      </c>
      <c r="K114">
        <v>3.95</v>
      </c>
      <c r="L114">
        <v>0.38</v>
      </c>
      <c r="M114">
        <v>29.22</v>
      </c>
      <c r="N114">
        <v>7.14</v>
      </c>
      <c r="O114">
        <v>1</v>
      </c>
      <c r="P114" t="s">
        <v>57</v>
      </c>
      <c r="Q114">
        <v>3</v>
      </c>
    </row>
    <row r="115" spans="1:17" ht="12.75">
      <c r="A115">
        <v>7</v>
      </c>
      <c r="B115">
        <v>115</v>
      </c>
      <c r="C115">
        <v>2</v>
      </c>
      <c r="D115">
        <v>2515344.35</v>
      </c>
      <c r="E115">
        <v>6860048.54</v>
      </c>
      <c r="F115">
        <v>185.12</v>
      </c>
      <c r="G115">
        <v>161.57</v>
      </c>
      <c r="H115">
        <v>23.55</v>
      </c>
      <c r="I115">
        <v>23.53</v>
      </c>
      <c r="J115">
        <v>25.7</v>
      </c>
      <c r="K115">
        <v>3.51</v>
      </c>
      <c r="L115">
        <v>0.45</v>
      </c>
      <c r="M115">
        <v>32.66</v>
      </c>
      <c r="N115">
        <v>5.91</v>
      </c>
      <c r="O115">
        <v>1</v>
      </c>
      <c r="P115" t="s">
        <v>57</v>
      </c>
      <c r="Q115">
        <v>3</v>
      </c>
    </row>
    <row r="116" spans="1:17" ht="12.75">
      <c r="A116">
        <v>7</v>
      </c>
      <c r="B116">
        <v>116</v>
      </c>
      <c r="C116">
        <v>2</v>
      </c>
      <c r="D116">
        <v>2515351.05</v>
      </c>
      <c r="E116">
        <v>6860048.01</v>
      </c>
      <c r="F116">
        <v>188.57</v>
      </c>
      <c r="G116">
        <v>162.26</v>
      </c>
      <c r="H116">
        <v>26.31</v>
      </c>
      <c r="I116">
        <v>26.25</v>
      </c>
      <c r="J116">
        <v>31.3</v>
      </c>
      <c r="K116">
        <v>4.63</v>
      </c>
      <c r="L116">
        <v>0.33</v>
      </c>
      <c r="M116">
        <v>34.24</v>
      </c>
      <c r="N116">
        <v>17.12</v>
      </c>
      <c r="O116">
        <v>1</v>
      </c>
      <c r="P116" t="s">
        <v>57</v>
      </c>
      <c r="Q116">
        <v>3</v>
      </c>
    </row>
    <row r="117" spans="1:17" ht="12.75">
      <c r="A117">
        <v>7</v>
      </c>
      <c r="B117">
        <v>117</v>
      </c>
      <c r="C117">
        <v>2</v>
      </c>
      <c r="D117">
        <v>2515345.56</v>
      </c>
      <c r="E117">
        <v>6860052.04</v>
      </c>
      <c r="F117">
        <v>188.26</v>
      </c>
      <c r="G117">
        <v>161.53</v>
      </c>
      <c r="H117">
        <v>26.74</v>
      </c>
      <c r="I117">
        <v>26.78</v>
      </c>
      <c r="J117">
        <v>32.3</v>
      </c>
      <c r="K117">
        <v>4.85</v>
      </c>
      <c r="L117">
        <v>0.35</v>
      </c>
      <c r="M117">
        <v>36.34</v>
      </c>
      <c r="N117">
        <v>6.59</v>
      </c>
      <c r="O117">
        <v>1</v>
      </c>
      <c r="P117" t="s">
        <v>57</v>
      </c>
      <c r="Q117">
        <v>3</v>
      </c>
    </row>
    <row r="118" spans="1:17" ht="12.75">
      <c r="A118">
        <v>7</v>
      </c>
      <c r="B118">
        <v>118</v>
      </c>
      <c r="C118">
        <v>2</v>
      </c>
      <c r="D118">
        <v>2515346.18</v>
      </c>
      <c r="E118">
        <v>6860055.5</v>
      </c>
      <c r="F118">
        <v>186.17</v>
      </c>
      <c r="G118">
        <v>161.66</v>
      </c>
      <c r="H118">
        <v>24.52</v>
      </c>
      <c r="I118">
        <v>25.01</v>
      </c>
      <c r="J118">
        <v>26.9</v>
      </c>
      <c r="K118">
        <v>3.63</v>
      </c>
      <c r="L118">
        <v>0.54</v>
      </c>
      <c r="M118">
        <v>39.85</v>
      </c>
      <c r="N118">
        <v>6.33</v>
      </c>
      <c r="O118">
        <v>1</v>
      </c>
      <c r="P118" t="s">
        <v>57</v>
      </c>
      <c r="Q118">
        <v>3</v>
      </c>
    </row>
    <row r="119" spans="1:17" ht="12.75">
      <c r="A119">
        <v>7</v>
      </c>
      <c r="B119">
        <v>119</v>
      </c>
      <c r="C119">
        <v>2</v>
      </c>
      <c r="D119">
        <v>2515357</v>
      </c>
      <c r="E119">
        <v>6860057.19</v>
      </c>
      <c r="F119">
        <v>186.61</v>
      </c>
      <c r="G119">
        <v>163.06</v>
      </c>
      <c r="H119">
        <v>23.55</v>
      </c>
      <c r="I119">
        <v>24.01</v>
      </c>
      <c r="J119">
        <v>22.3</v>
      </c>
      <c r="K119">
        <v>2.35</v>
      </c>
      <c r="L119">
        <v>0.5</v>
      </c>
      <c r="M119">
        <v>45.07</v>
      </c>
      <c r="N119">
        <v>19.38</v>
      </c>
      <c r="O119">
        <v>1</v>
      </c>
      <c r="P119" t="s">
        <v>57</v>
      </c>
      <c r="Q119">
        <v>3</v>
      </c>
    </row>
    <row r="120" spans="1:17" ht="12.75">
      <c r="A120">
        <v>7</v>
      </c>
      <c r="B120">
        <v>120</v>
      </c>
      <c r="C120">
        <v>2</v>
      </c>
      <c r="D120">
        <v>2515353.2</v>
      </c>
      <c r="E120">
        <v>6860061.71</v>
      </c>
      <c r="F120">
        <v>189.18</v>
      </c>
      <c r="G120">
        <v>162.76</v>
      </c>
      <c r="H120">
        <v>26.43</v>
      </c>
      <c r="I120">
        <v>26.44</v>
      </c>
      <c r="J120">
        <v>28.4</v>
      </c>
      <c r="K120">
        <v>3.54</v>
      </c>
      <c r="L120">
        <v>0.58</v>
      </c>
      <c r="M120">
        <v>47.78</v>
      </c>
      <c r="N120">
        <v>12.9</v>
      </c>
      <c r="O120">
        <v>1</v>
      </c>
      <c r="P120" t="s">
        <v>57</v>
      </c>
      <c r="Q120">
        <v>3</v>
      </c>
    </row>
    <row r="121" spans="1:17" ht="12.75">
      <c r="A121">
        <v>7</v>
      </c>
      <c r="B121">
        <v>121</v>
      </c>
      <c r="C121">
        <v>1</v>
      </c>
      <c r="D121">
        <v>2515357.86</v>
      </c>
      <c r="E121">
        <v>6860061</v>
      </c>
      <c r="F121">
        <v>189.92</v>
      </c>
      <c r="G121">
        <v>163.54</v>
      </c>
      <c r="H121">
        <v>26.37</v>
      </c>
      <c r="I121">
        <v>26.87</v>
      </c>
      <c r="J121">
        <v>32.9</v>
      </c>
      <c r="K121">
        <v>5.05</v>
      </c>
      <c r="L121">
        <v>0.53</v>
      </c>
      <c r="M121">
        <v>48.88</v>
      </c>
      <c r="N121">
        <v>18.34</v>
      </c>
      <c r="O121">
        <v>1</v>
      </c>
      <c r="P121" t="s">
        <v>57</v>
      </c>
      <c r="Q121">
        <v>3</v>
      </c>
    </row>
    <row r="122" spans="1:17" ht="12.75">
      <c r="A122">
        <v>7</v>
      </c>
      <c r="B122">
        <v>122</v>
      </c>
      <c r="C122">
        <v>2</v>
      </c>
      <c r="D122">
        <v>2515360.2</v>
      </c>
      <c r="E122">
        <v>6860066.13</v>
      </c>
      <c r="F122">
        <v>195.45</v>
      </c>
      <c r="G122">
        <v>163.66</v>
      </c>
      <c r="H122">
        <v>31.79</v>
      </c>
      <c r="I122">
        <v>31.67</v>
      </c>
      <c r="J122">
        <v>36.9</v>
      </c>
      <c r="K122">
        <v>4.8</v>
      </c>
      <c r="L122">
        <v>0.36</v>
      </c>
      <c r="M122">
        <v>54.52</v>
      </c>
      <c r="N122">
        <v>18.3</v>
      </c>
      <c r="O122">
        <v>1</v>
      </c>
      <c r="P122" t="s">
        <v>57</v>
      </c>
      <c r="Q122">
        <v>3</v>
      </c>
    </row>
    <row r="123" spans="1:17" ht="12.75">
      <c r="A123">
        <v>7</v>
      </c>
      <c r="B123">
        <v>123</v>
      </c>
      <c r="C123">
        <v>3</v>
      </c>
      <c r="D123">
        <v>2515353.16</v>
      </c>
      <c r="E123">
        <v>6860070.18</v>
      </c>
      <c r="F123">
        <v>187.59</v>
      </c>
      <c r="G123">
        <v>163.03</v>
      </c>
      <c r="H123">
        <v>24.56</v>
      </c>
      <c r="I123">
        <v>24.47</v>
      </c>
      <c r="J123">
        <v>24.8</v>
      </c>
      <c r="K123">
        <v>5</v>
      </c>
      <c r="L123">
        <v>0.57</v>
      </c>
      <c r="M123">
        <v>55.83</v>
      </c>
      <c r="N123">
        <v>9.97</v>
      </c>
      <c r="O123">
        <v>1</v>
      </c>
      <c r="P123" t="s">
        <v>57</v>
      </c>
      <c r="Q123">
        <v>3</v>
      </c>
    </row>
    <row r="124" spans="1:17" ht="12.75">
      <c r="A124">
        <v>7</v>
      </c>
      <c r="B124">
        <v>124</v>
      </c>
      <c r="C124">
        <v>1</v>
      </c>
      <c r="D124">
        <v>2515359.99</v>
      </c>
      <c r="E124">
        <v>6860073.37</v>
      </c>
      <c r="F124">
        <v>192.93</v>
      </c>
      <c r="G124">
        <v>163.81</v>
      </c>
      <c r="H124">
        <v>29.13</v>
      </c>
      <c r="I124">
        <v>29.18</v>
      </c>
      <c r="J124">
        <v>34.9</v>
      </c>
      <c r="K124">
        <v>4.99</v>
      </c>
      <c r="L124">
        <v>0.37</v>
      </c>
      <c r="M124">
        <v>61.09</v>
      </c>
      <c r="N124">
        <v>15.27</v>
      </c>
      <c r="O124">
        <v>0</v>
      </c>
      <c r="P124" t="s">
        <v>57</v>
      </c>
      <c r="Q124">
        <v>3</v>
      </c>
    </row>
    <row r="125" spans="1:17" ht="12.75">
      <c r="A125">
        <v>7</v>
      </c>
      <c r="B125">
        <v>125</v>
      </c>
      <c r="C125">
        <v>2</v>
      </c>
      <c r="D125">
        <v>2515358.38</v>
      </c>
      <c r="E125">
        <v>6860077.61</v>
      </c>
      <c r="F125">
        <v>187.27</v>
      </c>
      <c r="G125">
        <v>163.67</v>
      </c>
      <c r="H125">
        <v>23.59</v>
      </c>
      <c r="I125">
        <v>23.83</v>
      </c>
      <c r="J125">
        <v>27.1</v>
      </c>
      <c r="K125">
        <v>4.01</v>
      </c>
      <c r="L125">
        <v>0.44</v>
      </c>
      <c r="M125">
        <v>64.5</v>
      </c>
      <c r="N125">
        <v>12.55</v>
      </c>
      <c r="O125">
        <v>0</v>
      </c>
      <c r="P125" t="s">
        <v>57</v>
      </c>
      <c r="Q125">
        <v>3</v>
      </c>
    </row>
    <row r="126" spans="1:17" ht="12.75">
      <c r="A126">
        <v>7</v>
      </c>
      <c r="B126">
        <v>126</v>
      </c>
      <c r="C126">
        <v>3</v>
      </c>
      <c r="D126">
        <v>2515332.17</v>
      </c>
      <c r="E126">
        <v>6859961.39</v>
      </c>
      <c r="F126">
        <v>181.27</v>
      </c>
      <c r="G126">
        <v>155.97</v>
      </c>
      <c r="H126">
        <v>25.3</v>
      </c>
      <c r="I126">
        <v>25.79</v>
      </c>
      <c r="J126">
        <v>22.4</v>
      </c>
      <c r="K126">
        <v>3.9</v>
      </c>
      <c r="L126">
        <v>0.65</v>
      </c>
      <c r="M126">
        <v>55.49</v>
      </c>
      <c r="N126">
        <v>178.84</v>
      </c>
      <c r="O126">
        <v>1</v>
      </c>
      <c r="P126" t="s">
        <v>57</v>
      </c>
      <c r="Q126">
        <v>4</v>
      </c>
    </row>
    <row r="127" spans="1:17" ht="12.75">
      <c r="A127">
        <v>7</v>
      </c>
      <c r="B127">
        <v>127</v>
      </c>
      <c r="C127">
        <v>2</v>
      </c>
      <c r="D127">
        <v>2515327.41</v>
      </c>
      <c r="E127">
        <v>6859969.33</v>
      </c>
      <c r="F127">
        <v>178.6</v>
      </c>
      <c r="G127">
        <v>155.63</v>
      </c>
      <c r="H127">
        <v>22.97</v>
      </c>
      <c r="I127">
        <v>23.33</v>
      </c>
      <c r="J127">
        <v>25.2</v>
      </c>
      <c r="K127">
        <v>3.52</v>
      </c>
      <c r="L127">
        <v>0.44</v>
      </c>
      <c r="M127">
        <v>48.34</v>
      </c>
      <c r="N127">
        <v>185.34</v>
      </c>
      <c r="O127">
        <v>1</v>
      </c>
      <c r="P127" t="s">
        <v>57</v>
      </c>
      <c r="Q127">
        <v>4</v>
      </c>
    </row>
    <row r="128" spans="1:17" ht="12.75">
      <c r="A128">
        <v>7</v>
      </c>
      <c r="B128">
        <v>128</v>
      </c>
      <c r="C128">
        <v>3</v>
      </c>
      <c r="D128">
        <v>2515334.06</v>
      </c>
      <c r="E128">
        <v>6859967.04</v>
      </c>
      <c r="F128">
        <v>182.39</v>
      </c>
      <c r="G128">
        <v>156.41</v>
      </c>
      <c r="H128">
        <v>25.98</v>
      </c>
      <c r="I128">
        <v>26.46</v>
      </c>
      <c r="J128">
        <v>26</v>
      </c>
      <c r="K128">
        <v>5.11</v>
      </c>
      <c r="L128">
        <v>0.6</v>
      </c>
      <c r="M128">
        <v>49.71</v>
      </c>
      <c r="N128">
        <v>177.27</v>
      </c>
      <c r="O128">
        <v>1</v>
      </c>
      <c r="P128" t="s">
        <v>57</v>
      </c>
      <c r="Q128">
        <v>4</v>
      </c>
    </row>
    <row r="129" spans="1:17" ht="12.75">
      <c r="A129">
        <v>7</v>
      </c>
      <c r="B129">
        <v>129</v>
      </c>
      <c r="C129">
        <v>2</v>
      </c>
      <c r="D129">
        <v>2515328.58</v>
      </c>
      <c r="E129">
        <v>6859973.86</v>
      </c>
      <c r="F129">
        <v>183.22</v>
      </c>
      <c r="G129">
        <v>156.29</v>
      </c>
      <c r="H129">
        <v>26.93</v>
      </c>
      <c r="I129">
        <v>27.12</v>
      </c>
      <c r="J129">
        <v>31.9</v>
      </c>
      <c r="K129">
        <v>4.66</v>
      </c>
      <c r="L129">
        <v>0.54</v>
      </c>
      <c r="M129">
        <v>43.67</v>
      </c>
      <c r="N129">
        <v>185.06</v>
      </c>
      <c r="O129">
        <v>1</v>
      </c>
      <c r="P129" t="s">
        <v>57</v>
      </c>
      <c r="Q129">
        <v>4</v>
      </c>
    </row>
    <row r="130" spans="1:17" ht="12.75">
      <c r="A130">
        <v>7</v>
      </c>
      <c r="B130">
        <v>130</v>
      </c>
      <c r="C130">
        <v>2</v>
      </c>
      <c r="D130">
        <v>2515336.48</v>
      </c>
      <c r="E130">
        <v>6859975.9</v>
      </c>
      <c r="F130">
        <v>185.52</v>
      </c>
      <c r="G130">
        <v>157.27</v>
      </c>
      <c r="H130">
        <v>28.25</v>
      </c>
      <c r="I130">
        <v>28.36</v>
      </c>
      <c r="J130">
        <v>32.5</v>
      </c>
      <c r="K130">
        <v>4.43</v>
      </c>
      <c r="L130">
        <v>0.42</v>
      </c>
      <c r="M130">
        <v>40.75</v>
      </c>
      <c r="N130">
        <v>174.7</v>
      </c>
      <c r="O130">
        <v>1</v>
      </c>
      <c r="P130" t="s">
        <v>57</v>
      </c>
      <c r="Q130">
        <v>4</v>
      </c>
    </row>
    <row r="131" spans="1:17" ht="12.75">
      <c r="A131">
        <v>7</v>
      </c>
      <c r="B131">
        <v>131</v>
      </c>
      <c r="C131">
        <v>2</v>
      </c>
      <c r="D131">
        <v>2515334.67</v>
      </c>
      <c r="E131">
        <v>6859979.59</v>
      </c>
      <c r="F131">
        <v>184.2</v>
      </c>
      <c r="G131">
        <v>157.62</v>
      </c>
      <c r="H131">
        <v>26.58</v>
      </c>
      <c r="I131">
        <v>26.81</v>
      </c>
      <c r="J131">
        <v>29.8</v>
      </c>
      <c r="K131">
        <v>3.97</v>
      </c>
      <c r="L131">
        <v>0.52</v>
      </c>
      <c r="M131">
        <v>37.15</v>
      </c>
      <c r="N131">
        <v>177.61</v>
      </c>
      <c r="O131">
        <v>1</v>
      </c>
      <c r="P131" t="s">
        <v>57</v>
      </c>
      <c r="Q131">
        <v>4</v>
      </c>
    </row>
    <row r="132" spans="1:17" ht="12.75">
      <c r="A132">
        <v>7</v>
      </c>
      <c r="B132">
        <v>132</v>
      </c>
      <c r="C132">
        <v>2</v>
      </c>
      <c r="D132">
        <v>2515333.12</v>
      </c>
      <c r="E132">
        <v>6859981.86</v>
      </c>
      <c r="F132">
        <v>185.12</v>
      </c>
      <c r="G132">
        <v>157.56</v>
      </c>
      <c r="H132">
        <v>27.56</v>
      </c>
      <c r="I132">
        <v>27.48</v>
      </c>
      <c r="J132">
        <v>32.6</v>
      </c>
      <c r="K132">
        <v>4.69</v>
      </c>
      <c r="L132">
        <v>0.44</v>
      </c>
      <c r="M132">
        <v>35.04</v>
      </c>
      <c r="N132">
        <v>180.4</v>
      </c>
      <c r="O132">
        <v>1</v>
      </c>
      <c r="P132" t="s">
        <v>57</v>
      </c>
      <c r="Q132">
        <v>4</v>
      </c>
    </row>
    <row r="133" spans="1:17" ht="12.75">
      <c r="A133">
        <v>7</v>
      </c>
      <c r="B133">
        <v>133</v>
      </c>
      <c r="C133">
        <v>2</v>
      </c>
      <c r="D133">
        <v>2515340.38</v>
      </c>
      <c r="E133">
        <v>6859982.28</v>
      </c>
      <c r="F133">
        <v>183.09</v>
      </c>
      <c r="G133">
        <v>158.12</v>
      </c>
      <c r="H133">
        <v>24.97</v>
      </c>
      <c r="I133">
        <v>24.83</v>
      </c>
      <c r="J133">
        <v>27.9</v>
      </c>
      <c r="K133">
        <v>3.82</v>
      </c>
      <c r="L133">
        <v>0.52</v>
      </c>
      <c r="M133">
        <v>34.5</v>
      </c>
      <c r="N133">
        <v>168.43</v>
      </c>
      <c r="O133">
        <v>1</v>
      </c>
      <c r="P133" t="s">
        <v>57</v>
      </c>
      <c r="Q133">
        <v>4</v>
      </c>
    </row>
    <row r="134" spans="1:17" ht="12.75">
      <c r="A134">
        <v>7</v>
      </c>
      <c r="B134">
        <v>134</v>
      </c>
      <c r="C134">
        <v>2</v>
      </c>
      <c r="D134">
        <v>2515332.72</v>
      </c>
      <c r="E134">
        <v>6859985.53</v>
      </c>
      <c r="F134">
        <v>184.66</v>
      </c>
      <c r="G134">
        <v>157.97</v>
      </c>
      <c r="H134">
        <v>26.69</v>
      </c>
      <c r="I134">
        <v>26.94</v>
      </c>
      <c r="J134">
        <v>33.1</v>
      </c>
      <c r="K134">
        <v>5.2</v>
      </c>
      <c r="L134">
        <v>0.69</v>
      </c>
      <c r="M134">
        <v>31.45</v>
      </c>
      <c r="N134">
        <v>181.93</v>
      </c>
      <c r="O134">
        <v>1</v>
      </c>
      <c r="P134" t="s">
        <v>57</v>
      </c>
      <c r="Q134">
        <v>4</v>
      </c>
    </row>
    <row r="135" spans="1:17" ht="12.75">
      <c r="A135">
        <v>7</v>
      </c>
      <c r="B135">
        <v>135</v>
      </c>
      <c r="C135">
        <v>2</v>
      </c>
      <c r="D135">
        <v>2515337.84</v>
      </c>
      <c r="E135">
        <v>6859986.51</v>
      </c>
      <c r="F135">
        <v>186.54</v>
      </c>
      <c r="G135">
        <v>158.51</v>
      </c>
      <c r="H135">
        <v>28.04</v>
      </c>
      <c r="I135">
        <v>27.78</v>
      </c>
      <c r="J135">
        <v>33</v>
      </c>
      <c r="K135">
        <v>4.65</v>
      </c>
      <c r="L135">
        <v>0.45</v>
      </c>
      <c r="M135">
        <v>30.14</v>
      </c>
      <c r="N135">
        <v>172.53</v>
      </c>
      <c r="O135">
        <v>1</v>
      </c>
      <c r="P135" t="s">
        <v>57</v>
      </c>
      <c r="Q135">
        <v>4</v>
      </c>
    </row>
    <row r="136" spans="1:17" ht="12.75">
      <c r="A136">
        <v>7</v>
      </c>
      <c r="B136">
        <v>136</v>
      </c>
      <c r="C136">
        <v>2</v>
      </c>
      <c r="D136">
        <v>2515342.19</v>
      </c>
      <c r="E136">
        <v>6859990.09</v>
      </c>
      <c r="F136">
        <v>186.45</v>
      </c>
      <c r="G136">
        <v>159</v>
      </c>
      <c r="H136">
        <v>27.46</v>
      </c>
      <c r="I136">
        <v>27.39</v>
      </c>
      <c r="J136">
        <v>32</v>
      </c>
      <c r="K136">
        <v>4.5</v>
      </c>
      <c r="L136">
        <v>0.47</v>
      </c>
      <c r="M136">
        <v>26.99</v>
      </c>
      <c r="N136">
        <v>163.13</v>
      </c>
      <c r="O136">
        <v>1</v>
      </c>
      <c r="P136" t="s">
        <v>57</v>
      </c>
      <c r="Q136">
        <v>4</v>
      </c>
    </row>
    <row r="137" spans="1:17" ht="12.75">
      <c r="A137">
        <v>7</v>
      </c>
      <c r="B137">
        <v>137</v>
      </c>
      <c r="C137">
        <v>2</v>
      </c>
      <c r="D137">
        <v>2515339.19</v>
      </c>
      <c r="E137">
        <v>6859993.04</v>
      </c>
      <c r="F137">
        <v>184.81</v>
      </c>
      <c r="G137">
        <v>158.73</v>
      </c>
      <c r="H137">
        <v>26.07</v>
      </c>
      <c r="I137">
        <v>26.49</v>
      </c>
      <c r="J137">
        <v>28.3</v>
      </c>
      <c r="K137">
        <v>3.62</v>
      </c>
      <c r="L137">
        <v>0.54</v>
      </c>
      <c r="M137">
        <v>23.68</v>
      </c>
      <c r="N137">
        <v>168.99</v>
      </c>
      <c r="O137">
        <v>1</v>
      </c>
      <c r="P137" t="s">
        <v>57</v>
      </c>
      <c r="Q137">
        <v>4</v>
      </c>
    </row>
    <row r="138" spans="1:17" ht="12.75">
      <c r="A138">
        <v>7</v>
      </c>
      <c r="B138">
        <v>138</v>
      </c>
      <c r="C138">
        <v>2</v>
      </c>
      <c r="D138">
        <v>2515342.73</v>
      </c>
      <c r="E138">
        <v>6859992.57</v>
      </c>
      <c r="F138">
        <v>186.42</v>
      </c>
      <c r="G138">
        <v>159.03</v>
      </c>
      <c r="H138">
        <v>27.39</v>
      </c>
      <c r="I138">
        <v>27.39</v>
      </c>
      <c r="J138">
        <v>30.6</v>
      </c>
      <c r="K138">
        <v>4.02</v>
      </c>
      <c r="L138">
        <v>0.55</v>
      </c>
      <c r="M138">
        <v>24.67</v>
      </c>
      <c r="N138">
        <v>160.86</v>
      </c>
      <c r="O138">
        <v>1</v>
      </c>
      <c r="P138" t="s">
        <v>57</v>
      </c>
      <c r="Q138">
        <v>4</v>
      </c>
    </row>
    <row r="139" spans="1:17" ht="12.75">
      <c r="A139">
        <v>7</v>
      </c>
      <c r="B139">
        <v>139</v>
      </c>
      <c r="C139">
        <v>2</v>
      </c>
      <c r="D139">
        <v>2515338.14</v>
      </c>
      <c r="E139">
        <v>6859997.17</v>
      </c>
      <c r="F139">
        <v>184.12</v>
      </c>
      <c r="G139">
        <v>158.63</v>
      </c>
      <c r="H139">
        <v>25.49</v>
      </c>
      <c r="I139">
        <v>25.6</v>
      </c>
      <c r="J139">
        <v>28</v>
      </c>
      <c r="K139">
        <v>3.68</v>
      </c>
      <c r="L139">
        <v>0.53</v>
      </c>
      <c r="M139">
        <v>19.49</v>
      </c>
      <c r="N139">
        <v>171.12</v>
      </c>
      <c r="O139">
        <v>1</v>
      </c>
      <c r="P139" t="s">
        <v>57</v>
      </c>
      <c r="Q139">
        <v>4</v>
      </c>
    </row>
    <row r="140" spans="1:17" ht="12.75">
      <c r="A140">
        <v>7</v>
      </c>
      <c r="B140">
        <v>140</v>
      </c>
      <c r="C140">
        <v>2</v>
      </c>
      <c r="D140">
        <v>2515343.79</v>
      </c>
      <c r="E140">
        <v>6859996.75</v>
      </c>
      <c r="F140">
        <v>184.96</v>
      </c>
      <c r="G140">
        <v>159</v>
      </c>
      <c r="H140">
        <v>25.97</v>
      </c>
      <c r="I140">
        <v>26.09</v>
      </c>
      <c r="J140">
        <v>29.2</v>
      </c>
      <c r="K140">
        <v>3.96</v>
      </c>
      <c r="L140">
        <v>0.54</v>
      </c>
      <c r="M140">
        <v>20.91</v>
      </c>
      <c r="N140">
        <v>155.51</v>
      </c>
      <c r="O140">
        <v>1</v>
      </c>
      <c r="P140" t="s">
        <v>57</v>
      </c>
      <c r="Q140">
        <v>4</v>
      </c>
    </row>
    <row r="141" spans="1:17" ht="12.75">
      <c r="A141">
        <v>7</v>
      </c>
      <c r="B141">
        <v>141</v>
      </c>
      <c r="C141">
        <v>2</v>
      </c>
      <c r="D141">
        <v>2515339.93</v>
      </c>
      <c r="E141">
        <v>6859999.68</v>
      </c>
      <c r="F141">
        <v>182.8</v>
      </c>
      <c r="G141">
        <v>158.72</v>
      </c>
      <c r="H141">
        <v>24.08</v>
      </c>
      <c r="I141">
        <v>24.08</v>
      </c>
      <c r="J141">
        <v>26</v>
      </c>
      <c r="K141">
        <v>3.43</v>
      </c>
      <c r="L141">
        <v>0.45</v>
      </c>
      <c r="M141">
        <v>17.16</v>
      </c>
      <c r="N141">
        <v>164.79</v>
      </c>
      <c r="O141">
        <v>1</v>
      </c>
      <c r="P141" t="s">
        <v>57</v>
      </c>
      <c r="Q141">
        <v>4</v>
      </c>
    </row>
    <row r="142" spans="1:17" ht="12.75">
      <c r="A142">
        <v>7</v>
      </c>
      <c r="B142">
        <v>142</v>
      </c>
      <c r="C142">
        <v>2</v>
      </c>
      <c r="D142">
        <v>2515344.42</v>
      </c>
      <c r="E142">
        <v>6860001.22</v>
      </c>
      <c r="F142">
        <v>185.05</v>
      </c>
      <c r="G142">
        <v>158.85</v>
      </c>
      <c r="H142">
        <v>26.2</v>
      </c>
      <c r="I142">
        <v>26.25</v>
      </c>
      <c r="J142">
        <v>29.4</v>
      </c>
      <c r="K142">
        <v>3.96</v>
      </c>
      <c r="L142">
        <v>0.44</v>
      </c>
      <c r="M142">
        <v>16.97</v>
      </c>
      <c r="N142">
        <v>148.81</v>
      </c>
      <c r="O142">
        <v>1</v>
      </c>
      <c r="P142" t="s">
        <v>57</v>
      </c>
      <c r="Q142">
        <v>4</v>
      </c>
    </row>
    <row r="143" spans="1:17" ht="12.75">
      <c r="A143">
        <v>7</v>
      </c>
      <c r="B143">
        <v>143</v>
      </c>
      <c r="C143">
        <v>2</v>
      </c>
      <c r="D143">
        <v>2515346.28</v>
      </c>
      <c r="E143">
        <v>6860004.45</v>
      </c>
      <c r="F143">
        <v>184.27</v>
      </c>
      <c r="G143">
        <v>158.79</v>
      </c>
      <c r="H143">
        <v>25.49</v>
      </c>
      <c r="I143">
        <v>25.54</v>
      </c>
      <c r="J143">
        <v>29.6</v>
      </c>
      <c r="K143">
        <v>4.29</v>
      </c>
      <c r="L143">
        <v>0.36</v>
      </c>
      <c r="M143">
        <v>15.12</v>
      </c>
      <c r="N143">
        <v>137.22</v>
      </c>
      <c r="O143">
        <v>1</v>
      </c>
      <c r="P143" t="s">
        <v>57</v>
      </c>
      <c r="Q143">
        <v>4</v>
      </c>
    </row>
    <row r="144" spans="1:17" ht="12.75">
      <c r="A144">
        <v>7</v>
      </c>
      <c r="B144">
        <v>144</v>
      </c>
      <c r="C144">
        <v>2</v>
      </c>
      <c r="D144">
        <v>2515347.38</v>
      </c>
      <c r="E144">
        <v>6860009.65</v>
      </c>
      <c r="F144">
        <v>185.78</v>
      </c>
      <c r="G144">
        <v>158.94</v>
      </c>
      <c r="H144">
        <v>26.84</v>
      </c>
      <c r="I144">
        <v>26.81</v>
      </c>
      <c r="J144">
        <v>30.9</v>
      </c>
      <c r="K144">
        <v>4.29</v>
      </c>
      <c r="L144">
        <v>0.43</v>
      </c>
      <c r="M144">
        <v>12.24</v>
      </c>
      <c r="N144">
        <v>118.33</v>
      </c>
      <c r="O144">
        <v>1</v>
      </c>
      <c r="P144" t="s">
        <v>57</v>
      </c>
      <c r="Q144">
        <v>4</v>
      </c>
    </row>
    <row r="145" spans="1:17" ht="12.75">
      <c r="A145">
        <v>7</v>
      </c>
      <c r="B145">
        <v>145</v>
      </c>
      <c r="C145">
        <v>2</v>
      </c>
      <c r="D145">
        <v>2515348.15</v>
      </c>
      <c r="E145">
        <v>6860013.64</v>
      </c>
      <c r="F145">
        <v>185.31</v>
      </c>
      <c r="G145">
        <v>158.96</v>
      </c>
      <c r="H145">
        <v>26.36</v>
      </c>
      <c r="I145">
        <v>26.41</v>
      </c>
      <c r="J145">
        <v>28.3</v>
      </c>
      <c r="K145">
        <v>3.53</v>
      </c>
      <c r="L145">
        <v>0.57</v>
      </c>
      <c r="M145">
        <v>11.23</v>
      </c>
      <c r="N145">
        <v>99.01</v>
      </c>
      <c r="O145">
        <v>1</v>
      </c>
      <c r="P145" t="s">
        <v>57</v>
      </c>
      <c r="Q145">
        <v>4</v>
      </c>
    </row>
    <row r="146" spans="1:17" ht="12.75">
      <c r="A146">
        <v>7</v>
      </c>
      <c r="B146">
        <v>146</v>
      </c>
      <c r="C146">
        <v>2</v>
      </c>
      <c r="D146">
        <v>2515348.16</v>
      </c>
      <c r="E146">
        <v>6860016.64</v>
      </c>
      <c r="F146">
        <v>184.62</v>
      </c>
      <c r="G146">
        <v>159.25</v>
      </c>
      <c r="H146">
        <v>25.37</v>
      </c>
      <c r="I146">
        <v>25.49</v>
      </c>
      <c r="J146">
        <v>29.5</v>
      </c>
      <c r="K146">
        <v>4.29</v>
      </c>
      <c r="L146">
        <v>0.48</v>
      </c>
      <c r="M146">
        <v>10.83</v>
      </c>
      <c r="N146">
        <v>83.51</v>
      </c>
      <c r="O146">
        <v>1</v>
      </c>
      <c r="P146" t="s">
        <v>57</v>
      </c>
      <c r="Q146">
        <v>4</v>
      </c>
    </row>
    <row r="147" spans="1:17" ht="12.75">
      <c r="A147">
        <v>7</v>
      </c>
      <c r="B147">
        <v>147</v>
      </c>
      <c r="C147">
        <v>2</v>
      </c>
      <c r="D147">
        <v>2515347.4</v>
      </c>
      <c r="E147">
        <v>6860023.62</v>
      </c>
      <c r="F147">
        <v>186.46</v>
      </c>
      <c r="G147">
        <v>159.72</v>
      </c>
      <c r="H147">
        <v>26.74</v>
      </c>
      <c r="I147">
        <v>26.61</v>
      </c>
      <c r="J147">
        <v>32.1</v>
      </c>
      <c r="K147">
        <v>4.77</v>
      </c>
      <c r="L147">
        <v>0.38</v>
      </c>
      <c r="M147">
        <v>12.25</v>
      </c>
      <c r="N147">
        <v>48.78</v>
      </c>
      <c r="O147">
        <v>1</v>
      </c>
      <c r="P147" t="s">
        <v>57</v>
      </c>
      <c r="Q147">
        <v>4</v>
      </c>
    </row>
    <row r="148" spans="1:17" ht="12.75">
      <c r="A148">
        <v>7</v>
      </c>
      <c r="B148">
        <v>148</v>
      </c>
      <c r="C148">
        <v>2</v>
      </c>
      <c r="D148">
        <v>2515351.19</v>
      </c>
      <c r="E148">
        <v>6860024.34</v>
      </c>
      <c r="F148">
        <v>187.98</v>
      </c>
      <c r="G148">
        <v>159.87</v>
      </c>
      <c r="H148">
        <v>28.11</v>
      </c>
      <c r="I148">
        <v>28.05</v>
      </c>
      <c r="J148">
        <v>34</v>
      </c>
      <c r="K148">
        <v>5.01</v>
      </c>
      <c r="L148">
        <v>0.46</v>
      </c>
      <c r="M148">
        <v>15.85</v>
      </c>
      <c r="N148">
        <v>54.45</v>
      </c>
      <c r="O148">
        <v>1</v>
      </c>
      <c r="P148" t="s">
        <v>57</v>
      </c>
      <c r="Q148">
        <v>4</v>
      </c>
    </row>
    <row r="149" spans="1:17" ht="12.75">
      <c r="A149">
        <v>7</v>
      </c>
      <c r="B149">
        <v>149</v>
      </c>
      <c r="C149">
        <v>2</v>
      </c>
      <c r="D149">
        <v>2515353.51</v>
      </c>
      <c r="E149">
        <v>6860024.11</v>
      </c>
      <c r="F149">
        <v>183.04</v>
      </c>
      <c r="G149">
        <v>159.87</v>
      </c>
      <c r="H149">
        <v>23.17</v>
      </c>
      <c r="I149">
        <v>23.56</v>
      </c>
      <c r="J149">
        <v>27.5</v>
      </c>
      <c r="K149">
        <v>4.3</v>
      </c>
      <c r="L149">
        <v>0.37</v>
      </c>
      <c r="M149">
        <v>17.82</v>
      </c>
      <c r="N149">
        <v>58.72</v>
      </c>
      <c r="O149">
        <v>1</v>
      </c>
      <c r="P149" t="s">
        <v>57</v>
      </c>
      <c r="Q149">
        <v>4</v>
      </c>
    </row>
    <row r="150" spans="1:17" ht="12.75">
      <c r="A150">
        <v>7</v>
      </c>
      <c r="B150">
        <v>150</v>
      </c>
      <c r="C150">
        <v>2</v>
      </c>
      <c r="D150">
        <v>2515347.72</v>
      </c>
      <c r="E150">
        <v>6860027.28</v>
      </c>
      <c r="F150">
        <v>184.9</v>
      </c>
      <c r="G150">
        <v>160.01</v>
      </c>
      <c r="H150">
        <v>24.89</v>
      </c>
      <c r="I150">
        <v>24.7</v>
      </c>
      <c r="J150">
        <v>28.4</v>
      </c>
      <c r="K150">
        <v>4.03</v>
      </c>
      <c r="L150">
        <v>0.48</v>
      </c>
      <c r="M150">
        <v>14.87</v>
      </c>
      <c r="N150">
        <v>37.82</v>
      </c>
      <c r="O150">
        <v>1</v>
      </c>
      <c r="P150" t="s">
        <v>57</v>
      </c>
      <c r="Q150">
        <v>4</v>
      </c>
    </row>
    <row r="151" spans="1:17" ht="12.75">
      <c r="A151">
        <v>7</v>
      </c>
      <c r="B151">
        <v>151</v>
      </c>
      <c r="C151">
        <v>2</v>
      </c>
      <c r="D151">
        <v>2515353.17</v>
      </c>
      <c r="E151">
        <v>6860027.89</v>
      </c>
      <c r="F151">
        <v>185.89</v>
      </c>
      <c r="G151">
        <v>160.19</v>
      </c>
      <c r="H151">
        <v>25.7</v>
      </c>
      <c r="I151">
        <v>25.55</v>
      </c>
      <c r="J151">
        <v>28.8</v>
      </c>
      <c r="K151">
        <v>3.9</v>
      </c>
      <c r="L151">
        <v>0.52</v>
      </c>
      <c r="M151">
        <v>19.43</v>
      </c>
      <c r="N151">
        <v>48.12</v>
      </c>
      <c r="O151">
        <v>1</v>
      </c>
      <c r="P151" t="s">
        <v>57</v>
      </c>
      <c r="Q151">
        <v>4</v>
      </c>
    </row>
    <row r="152" spans="1:17" ht="12.75">
      <c r="A152">
        <v>7</v>
      </c>
      <c r="B152">
        <v>152</v>
      </c>
      <c r="C152">
        <v>2</v>
      </c>
      <c r="D152">
        <v>2515348.6</v>
      </c>
      <c r="E152">
        <v>6860030.34</v>
      </c>
      <c r="F152">
        <v>186.08</v>
      </c>
      <c r="G152">
        <v>160.51</v>
      </c>
      <c r="H152">
        <v>25.57</v>
      </c>
      <c r="I152">
        <v>25.46</v>
      </c>
      <c r="J152">
        <v>28.4</v>
      </c>
      <c r="K152">
        <v>3.83</v>
      </c>
      <c r="L152">
        <v>0.46</v>
      </c>
      <c r="M152">
        <v>17.74</v>
      </c>
      <c r="N152">
        <v>32.95</v>
      </c>
      <c r="O152">
        <v>1</v>
      </c>
      <c r="P152" t="s">
        <v>57</v>
      </c>
      <c r="Q152">
        <v>4</v>
      </c>
    </row>
    <row r="153" spans="1:17" ht="12.75">
      <c r="A153">
        <v>7</v>
      </c>
      <c r="B153">
        <v>153</v>
      </c>
      <c r="C153">
        <v>2</v>
      </c>
      <c r="D153">
        <v>2515354.5</v>
      </c>
      <c r="E153">
        <v>6860030.42</v>
      </c>
      <c r="F153">
        <v>185.08</v>
      </c>
      <c r="G153">
        <v>160.55</v>
      </c>
      <c r="H153">
        <v>24.53</v>
      </c>
      <c r="I153">
        <v>24.81</v>
      </c>
      <c r="J153">
        <v>25.2</v>
      </c>
      <c r="K153">
        <v>3.03</v>
      </c>
      <c r="L153">
        <v>0.61</v>
      </c>
      <c r="M153">
        <v>22.01</v>
      </c>
      <c r="N153">
        <v>44.75</v>
      </c>
      <c r="O153">
        <v>1</v>
      </c>
      <c r="P153" t="s">
        <v>57</v>
      </c>
      <c r="Q153">
        <v>4</v>
      </c>
    </row>
    <row r="154" spans="1:17" ht="12.75">
      <c r="A154">
        <v>7</v>
      </c>
      <c r="B154">
        <v>154</v>
      </c>
      <c r="C154">
        <v>2</v>
      </c>
      <c r="D154">
        <v>2515357.09</v>
      </c>
      <c r="E154">
        <v>6860033</v>
      </c>
      <c r="F154">
        <v>186.26</v>
      </c>
      <c r="G154">
        <v>160.98</v>
      </c>
      <c r="H154">
        <v>25.29</v>
      </c>
      <c r="I154">
        <v>25.33</v>
      </c>
      <c r="J154">
        <v>27.6</v>
      </c>
      <c r="K154">
        <v>3.61</v>
      </c>
      <c r="L154">
        <v>0.45</v>
      </c>
      <c r="M154">
        <v>25.65</v>
      </c>
      <c r="N154">
        <v>43.88</v>
      </c>
      <c r="O154">
        <v>1</v>
      </c>
      <c r="P154" t="s">
        <v>57</v>
      </c>
      <c r="Q154">
        <v>4</v>
      </c>
    </row>
    <row r="155" spans="1:17" ht="12.75">
      <c r="A155">
        <v>7</v>
      </c>
      <c r="B155">
        <v>155</v>
      </c>
      <c r="C155">
        <v>2</v>
      </c>
      <c r="D155">
        <v>2515351.54</v>
      </c>
      <c r="E155">
        <v>6860035.65</v>
      </c>
      <c r="F155">
        <v>186.55</v>
      </c>
      <c r="G155">
        <v>161.02</v>
      </c>
      <c r="H155">
        <v>25.53</v>
      </c>
      <c r="I155">
        <v>25.41</v>
      </c>
      <c r="J155">
        <v>29.4</v>
      </c>
      <c r="K155">
        <v>4.21</v>
      </c>
      <c r="L155">
        <v>0.48</v>
      </c>
      <c r="M155">
        <v>23.73</v>
      </c>
      <c r="N155">
        <v>30.28</v>
      </c>
      <c r="O155">
        <v>1</v>
      </c>
      <c r="P155" t="s">
        <v>57</v>
      </c>
      <c r="Q155">
        <v>4</v>
      </c>
    </row>
    <row r="156" spans="1:17" ht="12.75">
      <c r="A156">
        <v>7</v>
      </c>
      <c r="B156">
        <v>156</v>
      </c>
      <c r="C156">
        <v>2</v>
      </c>
      <c r="D156">
        <v>2515358.87</v>
      </c>
      <c r="E156">
        <v>6860033.95</v>
      </c>
      <c r="F156">
        <v>183.95</v>
      </c>
      <c r="G156">
        <v>161.04</v>
      </c>
      <c r="H156">
        <v>22.91</v>
      </c>
      <c r="I156">
        <v>23.32</v>
      </c>
      <c r="J156">
        <v>24.2</v>
      </c>
      <c r="K156">
        <v>3.17</v>
      </c>
      <c r="L156">
        <v>0.46</v>
      </c>
      <c r="M156">
        <v>27.63</v>
      </c>
      <c r="N156">
        <v>44.72</v>
      </c>
      <c r="O156">
        <v>1</v>
      </c>
      <c r="P156" t="s">
        <v>57</v>
      </c>
      <c r="Q156">
        <v>4</v>
      </c>
    </row>
    <row r="157" spans="1:17" ht="12.75">
      <c r="A157">
        <v>7</v>
      </c>
      <c r="B157">
        <v>157</v>
      </c>
      <c r="C157">
        <v>2</v>
      </c>
      <c r="D157">
        <v>2515353.51</v>
      </c>
      <c r="E157">
        <v>6860038.45</v>
      </c>
      <c r="F157">
        <v>183.75</v>
      </c>
      <c r="G157">
        <v>161.54</v>
      </c>
      <c r="H157">
        <v>22.21</v>
      </c>
      <c r="I157">
        <v>22.49</v>
      </c>
      <c r="J157">
        <v>24.1</v>
      </c>
      <c r="K157">
        <v>3.36</v>
      </c>
      <c r="L157">
        <v>0.45</v>
      </c>
      <c r="M157">
        <v>27.15</v>
      </c>
      <c r="N157">
        <v>30.07</v>
      </c>
      <c r="O157">
        <v>1</v>
      </c>
      <c r="P157" t="s">
        <v>57</v>
      </c>
      <c r="Q157">
        <v>4</v>
      </c>
    </row>
    <row r="158" spans="1:17" ht="12.75">
      <c r="A158">
        <v>7</v>
      </c>
      <c r="B158">
        <v>158</v>
      </c>
      <c r="C158">
        <v>2</v>
      </c>
      <c r="D158">
        <v>2515355.5</v>
      </c>
      <c r="E158">
        <v>6860040.05</v>
      </c>
      <c r="F158">
        <v>186.2</v>
      </c>
      <c r="G158">
        <v>161.8</v>
      </c>
      <c r="H158">
        <v>24.4</v>
      </c>
      <c r="I158">
        <v>24.2</v>
      </c>
      <c r="J158">
        <v>26.8</v>
      </c>
      <c r="K158">
        <v>3.64</v>
      </c>
      <c r="L158">
        <v>0.43</v>
      </c>
      <c r="M158">
        <v>29.63</v>
      </c>
      <c r="N158">
        <v>31.32</v>
      </c>
      <c r="O158">
        <v>1</v>
      </c>
      <c r="P158" t="s">
        <v>57</v>
      </c>
      <c r="Q158">
        <v>4</v>
      </c>
    </row>
    <row r="159" spans="1:17" ht="12.75">
      <c r="A159">
        <v>7</v>
      </c>
      <c r="B159">
        <v>159</v>
      </c>
      <c r="C159">
        <v>2</v>
      </c>
      <c r="D159">
        <v>2515352.25</v>
      </c>
      <c r="E159">
        <v>6860042.39</v>
      </c>
      <c r="F159">
        <v>187.11</v>
      </c>
      <c r="G159">
        <v>162.01</v>
      </c>
      <c r="H159">
        <v>25.1</v>
      </c>
      <c r="I159">
        <v>25.11</v>
      </c>
      <c r="J159">
        <v>27.8</v>
      </c>
      <c r="K159">
        <v>3.74</v>
      </c>
      <c r="L159">
        <v>0.47</v>
      </c>
      <c r="M159">
        <v>29.76</v>
      </c>
      <c r="N159">
        <v>23.59</v>
      </c>
      <c r="O159">
        <v>1</v>
      </c>
      <c r="P159" t="s">
        <v>57</v>
      </c>
      <c r="Q159">
        <v>4</v>
      </c>
    </row>
    <row r="160" spans="1:17" ht="12.75">
      <c r="A160">
        <v>7</v>
      </c>
      <c r="B160">
        <v>160</v>
      </c>
      <c r="C160">
        <v>2</v>
      </c>
      <c r="D160">
        <v>2515359.86</v>
      </c>
      <c r="E160">
        <v>6860045.36</v>
      </c>
      <c r="F160">
        <v>186.78</v>
      </c>
      <c r="G160">
        <v>162.76</v>
      </c>
      <c r="H160">
        <v>24.02</v>
      </c>
      <c r="I160">
        <v>23.95</v>
      </c>
      <c r="J160">
        <v>26.9</v>
      </c>
      <c r="K160">
        <v>3.77</v>
      </c>
      <c r="L160">
        <v>0.42</v>
      </c>
      <c r="M160">
        <v>36.5</v>
      </c>
      <c r="N160">
        <v>31.62</v>
      </c>
      <c r="O160">
        <v>1</v>
      </c>
      <c r="P160" t="s">
        <v>57</v>
      </c>
      <c r="Q160">
        <v>4</v>
      </c>
    </row>
    <row r="161" spans="1:17" ht="12.75">
      <c r="A161">
        <v>7</v>
      </c>
      <c r="B161">
        <v>161</v>
      </c>
      <c r="C161">
        <v>2</v>
      </c>
      <c r="D161">
        <v>2515361.81</v>
      </c>
      <c r="E161">
        <v>6860048.1</v>
      </c>
      <c r="F161">
        <v>187.22</v>
      </c>
      <c r="G161">
        <v>163.09</v>
      </c>
      <c r="H161">
        <v>24.13</v>
      </c>
      <c r="I161">
        <v>24.14</v>
      </c>
      <c r="J161">
        <v>26.7</v>
      </c>
      <c r="K161">
        <v>3.68</v>
      </c>
      <c r="L161">
        <v>0.43</v>
      </c>
      <c r="M161">
        <v>39.86</v>
      </c>
      <c r="N161">
        <v>31.39</v>
      </c>
      <c r="O161">
        <v>1</v>
      </c>
      <c r="P161" t="s">
        <v>57</v>
      </c>
      <c r="Q161">
        <v>4</v>
      </c>
    </row>
    <row r="162" spans="1:17" ht="12.75">
      <c r="A162">
        <v>7</v>
      </c>
      <c r="B162">
        <v>162</v>
      </c>
      <c r="C162">
        <v>2</v>
      </c>
      <c r="D162">
        <v>2515359.07</v>
      </c>
      <c r="E162">
        <v>6860053.42</v>
      </c>
      <c r="F162">
        <v>189.38</v>
      </c>
      <c r="G162">
        <v>163.45</v>
      </c>
      <c r="H162">
        <v>25.94</v>
      </c>
      <c r="I162">
        <v>25.88</v>
      </c>
      <c r="J162">
        <v>28.1</v>
      </c>
      <c r="K162">
        <v>3.6</v>
      </c>
      <c r="L162">
        <v>0.44</v>
      </c>
      <c r="M162">
        <v>42.72</v>
      </c>
      <c r="N162">
        <v>24.09</v>
      </c>
      <c r="O162">
        <v>1</v>
      </c>
      <c r="P162" t="s">
        <v>57</v>
      </c>
      <c r="Q162">
        <v>4</v>
      </c>
    </row>
    <row r="163" spans="1:17" ht="12.75">
      <c r="A163">
        <v>7</v>
      </c>
      <c r="B163">
        <v>163</v>
      </c>
      <c r="C163">
        <v>2</v>
      </c>
      <c r="D163">
        <v>2515363.97</v>
      </c>
      <c r="E163">
        <v>6860056.86</v>
      </c>
      <c r="F163">
        <v>181.09</v>
      </c>
      <c r="G163">
        <v>163.61</v>
      </c>
      <c r="H163">
        <v>17.47</v>
      </c>
      <c r="I163">
        <v>17.76</v>
      </c>
      <c r="J163">
        <v>19</v>
      </c>
      <c r="K163">
        <v>3.01</v>
      </c>
      <c r="L163">
        <v>0.43</v>
      </c>
      <c r="M163">
        <v>48.24</v>
      </c>
      <c r="N163">
        <v>27.02</v>
      </c>
      <c r="O163">
        <v>1</v>
      </c>
      <c r="P163" t="s">
        <v>57</v>
      </c>
      <c r="Q163">
        <v>4</v>
      </c>
    </row>
    <row r="164" spans="1:17" ht="12.75">
      <c r="A164">
        <v>7</v>
      </c>
      <c r="B164">
        <v>164</v>
      </c>
      <c r="C164">
        <v>2</v>
      </c>
      <c r="D164">
        <v>2515366.45</v>
      </c>
      <c r="E164">
        <v>6860056.77</v>
      </c>
      <c r="F164">
        <v>179.99</v>
      </c>
      <c r="G164">
        <v>163.77</v>
      </c>
      <c r="H164">
        <v>16.22</v>
      </c>
      <c r="I164">
        <v>16.63</v>
      </c>
      <c r="J164">
        <v>17</v>
      </c>
      <c r="K164">
        <v>2.69</v>
      </c>
      <c r="L164">
        <v>0.39</v>
      </c>
      <c r="M164">
        <v>49.58</v>
      </c>
      <c r="N164">
        <v>29.47</v>
      </c>
      <c r="O164">
        <v>1</v>
      </c>
      <c r="P164" t="s">
        <v>57</v>
      </c>
      <c r="Q164">
        <v>4</v>
      </c>
    </row>
    <row r="165" spans="1:17" ht="12.75">
      <c r="A165">
        <v>7</v>
      </c>
      <c r="B165">
        <v>165</v>
      </c>
      <c r="C165">
        <v>2</v>
      </c>
      <c r="D165">
        <v>2515363.09</v>
      </c>
      <c r="E165">
        <v>6860062.51</v>
      </c>
      <c r="F165">
        <v>192.56</v>
      </c>
      <c r="G165">
        <v>163.73</v>
      </c>
      <c r="H165">
        <v>28.83</v>
      </c>
      <c r="I165">
        <v>28.91</v>
      </c>
      <c r="J165">
        <v>33.5</v>
      </c>
      <c r="K165">
        <v>4.59</v>
      </c>
      <c r="L165">
        <v>0.36</v>
      </c>
      <c r="M165">
        <v>52.61</v>
      </c>
      <c r="N165">
        <v>22.82</v>
      </c>
      <c r="O165">
        <v>1</v>
      </c>
      <c r="P165" t="s">
        <v>57</v>
      </c>
      <c r="Q165">
        <v>4</v>
      </c>
    </row>
    <row r="166" spans="1:17" ht="12.75">
      <c r="A166">
        <v>7</v>
      </c>
      <c r="B166">
        <v>166</v>
      </c>
      <c r="C166">
        <v>2</v>
      </c>
      <c r="D166">
        <v>2515367.96</v>
      </c>
      <c r="E166">
        <v>6860066.04</v>
      </c>
      <c r="F166">
        <v>197.01</v>
      </c>
      <c r="G166">
        <v>164.48</v>
      </c>
      <c r="H166">
        <v>32.52</v>
      </c>
      <c r="I166">
        <v>32.49</v>
      </c>
      <c r="J166">
        <v>39.4</v>
      </c>
      <c r="K166">
        <v>5.49</v>
      </c>
      <c r="L166">
        <v>0.4</v>
      </c>
      <c r="M166">
        <v>58.12</v>
      </c>
      <c r="N166">
        <v>25.3</v>
      </c>
      <c r="O166">
        <v>1</v>
      </c>
      <c r="P166" t="s">
        <v>57</v>
      </c>
      <c r="Q166">
        <v>4</v>
      </c>
    </row>
    <row r="167" spans="1:17" ht="12.75">
      <c r="A167">
        <v>7</v>
      </c>
      <c r="B167">
        <v>167</v>
      </c>
      <c r="C167">
        <v>2</v>
      </c>
      <c r="D167">
        <v>2515363.76</v>
      </c>
      <c r="E167">
        <v>6860072.19</v>
      </c>
      <c r="F167">
        <v>193.06</v>
      </c>
      <c r="G167">
        <v>164.1</v>
      </c>
      <c r="H167">
        <v>28.96</v>
      </c>
      <c r="I167">
        <v>29.07</v>
      </c>
      <c r="J167">
        <v>33.8</v>
      </c>
      <c r="K167">
        <v>4.66</v>
      </c>
      <c r="L167">
        <v>0.38</v>
      </c>
      <c r="M167">
        <v>61.52</v>
      </c>
      <c r="N167">
        <v>18.95</v>
      </c>
      <c r="O167">
        <v>0</v>
      </c>
      <c r="P167" t="s">
        <v>57</v>
      </c>
      <c r="Q167">
        <v>4</v>
      </c>
    </row>
    <row r="168" spans="1:17" ht="12.75">
      <c r="A168">
        <v>7</v>
      </c>
      <c r="B168">
        <v>168</v>
      </c>
      <c r="C168">
        <v>2</v>
      </c>
      <c r="D168">
        <v>2515343.19</v>
      </c>
      <c r="E168">
        <v>6859962.25</v>
      </c>
      <c r="F168">
        <v>182.4</v>
      </c>
      <c r="G168">
        <v>156.86</v>
      </c>
      <c r="H168">
        <v>25.53</v>
      </c>
      <c r="I168">
        <v>25.49</v>
      </c>
      <c r="J168">
        <v>27.4</v>
      </c>
      <c r="K168">
        <v>3.46</v>
      </c>
      <c r="L168">
        <v>0.49</v>
      </c>
      <c r="M168">
        <v>54.71</v>
      </c>
      <c r="N168">
        <v>167.35</v>
      </c>
      <c r="O168">
        <v>1</v>
      </c>
      <c r="P168" t="s">
        <v>57</v>
      </c>
      <c r="Q168">
        <v>5</v>
      </c>
    </row>
    <row r="169" spans="1:17" ht="12.75">
      <c r="A169">
        <v>7</v>
      </c>
      <c r="B169">
        <v>169</v>
      </c>
      <c r="C169">
        <v>2</v>
      </c>
      <c r="D169">
        <v>2515342.52</v>
      </c>
      <c r="E169">
        <v>6859964.66</v>
      </c>
      <c r="F169">
        <v>183.71</v>
      </c>
      <c r="G169">
        <v>156.88</v>
      </c>
      <c r="H169">
        <v>26.83</v>
      </c>
      <c r="I169">
        <v>26.8</v>
      </c>
      <c r="J169">
        <v>30.5</v>
      </c>
      <c r="K169">
        <v>4.15</v>
      </c>
      <c r="L169">
        <v>0.54</v>
      </c>
      <c r="M169">
        <v>52.24</v>
      </c>
      <c r="N169">
        <v>167.8</v>
      </c>
      <c r="O169">
        <v>1</v>
      </c>
      <c r="P169" t="s">
        <v>57</v>
      </c>
      <c r="Q169">
        <v>5</v>
      </c>
    </row>
    <row r="170" spans="1:17" ht="12.75">
      <c r="A170">
        <v>7</v>
      </c>
      <c r="B170">
        <v>170</v>
      </c>
      <c r="C170">
        <v>2</v>
      </c>
      <c r="D170">
        <v>2515338.34</v>
      </c>
      <c r="E170">
        <v>6859972.39</v>
      </c>
      <c r="F170">
        <v>183.18</v>
      </c>
      <c r="G170">
        <v>157.13</v>
      </c>
      <c r="H170">
        <v>26.05</v>
      </c>
      <c r="I170">
        <v>26.01</v>
      </c>
      <c r="J170">
        <v>29.4</v>
      </c>
      <c r="K170">
        <v>4.01</v>
      </c>
      <c r="L170">
        <v>0.47</v>
      </c>
      <c r="M170">
        <v>44.26</v>
      </c>
      <c r="N170">
        <v>172.19</v>
      </c>
      <c r="O170">
        <v>1</v>
      </c>
      <c r="P170" t="s">
        <v>57</v>
      </c>
      <c r="Q170">
        <v>5</v>
      </c>
    </row>
    <row r="171" spans="1:17" ht="12.75">
      <c r="A171">
        <v>7</v>
      </c>
      <c r="B171">
        <v>171</v>
      </c>
      <c r="C171">
        <v>2</v>
      </c>
      <c r="D171">
        <v>2515343.99</v>
      </c>
      <c r="E171">
        <v>6859971.34</v>
      </c>
      <c r="F171">
        <v>184.2</v>
      </c>
      <c r="G171">
        <v>157.41</v>
      </c>
      <c r="H171">
        <v>26.79</v>
      </c>
      <c r="I171">
        <v>26.87</v>
      </c>
      <c r="J171">
        <v>30</v>
      </c>
      <c r="K171">
        <v>4</v>
      </c>
      <c r="L171">
        <v>0.46</v>
      </c>
      <c r="M171">
        <v>45.79</v>
      </c>
      <c r="N171">
        <v>165.14</v>
      </c>
      <c r="O171">
        <v>1</v>
      </c>
      <c r="P171" t="s">
        <v>57</v>
      </c>
      <c r="Q171">
        <v>5</v>
      </c>
    </row>
    <row r="172" spans="1:17" ht="12.75">
      <c r="A172">
        <v>7</v>
      </c>
      <c r="B172">
        <v>172</v>
      </c>
      <c r="C172">
        <v>2</v>
      </c>
      <c r="D172">
        <v>2515346.98</v>
      </c>
      <c r="E172">
        <v>6859976.48</v>
      </c>
      <c r="F172">
        <v>183.73</v>
      </c>
      <c r="G172">
        <v>157.78</v>
      </c>
      <c r="H172">
        <v>25.95</v>
      </c>
      <c r="I172">
        <v>25.92</v>
      </c>
      <c r="J172">
        <v>29.1</v>
      </c>
      <c r="K172">
        <v>3.94</v>
      </c>
      <c r="L172">
        <v>0.37</v>
      </c>
      <c r="M172">
        <v>41.31</v>
      </c>
      <c r="N172">
        <v>159.99</v>
      </c>
      <c r="O172">
        <v>1</v>
      </c>
      <c r="P172" t="s">
        <v>57</v>
      </c>
      <c r="Q172">
        <v>5</v>
      </c>
    </row>
    <row r="173" spans="1:17" ht="12.75">
      <c r="A173">
        <v>7</v>
      </c>
      <c r="B173">
        <v>173</v>
      </c>
      <c r="C173">
        <v>2</v>
      </c>
      <c r="D173">
        <v>2515346.79</v>
      </c>
      <c r="E173">
        <v>6859981.45</v>
      </c>
      <c r="F173">
        <v>182.91</v>
      </c>
      <c r="G173">
        <v>158.27</v>
      </c>
      <c r="H173">
        <v>24.65</v>
      </c>
      <c r="I173">
        <v>24.68</v>
      </c>
      <c r="J173">
        <v>27.1</v>
      </c>
      <c r="K173">
        <v>3.64</v>
      </c>
      <c r="L173">
        <v>0.44</v>
      </c>
      <c r="M173">
        <v>36.44</v>
      </c>
      <c r="N173">
        <v>158.45</v>
      </c>
      <c r="O173">
        <v>1</v>
      </c>
      <c r="P173" t="s">
        <v>57</v>
      </c>
      <c r="Q173">
        <v>5</v>
      </c>
    </row>
    <row r="174" spans="1:17" ht="12.75">
      <c r="A174">
        <v>7</v>
      </c>
      <c r="B174">
        <v>174</v>
      </c>
      <c r="C174">
        <v>2</v>
      </c>
      <c r="D174">
        <v>2515348.08</v>
      </c>
      <c r="E174">
        <v>6859987.85</v>
      </c>
      <c r="F174">
        <v>186.38</v>
      </c>
      <c r="G174">
        <v>158.68</v>
      </c>
      <c r="H174">
        <v>27.7</v>
      </c>
      <c r="I174">
        <v>27.61</v>
      </c>
      <c r="J174">
        <v>31.3</v>
      </c>
      <c r="K174">
        <v>4.18</v>
      </c>
      <c r="L174">
        <v>0.5</v>
      </c>
      <c r="M174">
        <v>30.73</v>
      </c>
      <c r="N174">
        <v>153.03</v>
      </c>
      <c r="O174">
        <v>1</v>
      </c>
      <c r="P174" t="s">
        <v>57</v>
      </c>
      <c r="Q174">
        <v>5</v>
      </c>
    </row>
    <row r="175" spans="1:17" ht="12.75">
      <c r="A175">
        <v>7</v>
      </c>
      <c r="B175">
        <v>175</v>
      </c>
      <c r="C175">
        <v>2</v>
      </c>
      <c r="D175">
        <v>2515348.93</v>
      </c>
      <c r="E175">
        <v>6859991.66</v>
      </c>
      <c r="F175">
        <v>187.37</v>
      </c>
      <c r="G175">
        <v>158.82</v>
      </c>
      <c r="H175">
        <v>28.55</v>
      </c>
      <c r="I175">
        <v>28.67</v>
      </c>
      <c r="J175">
        <v>33</v>
      </c>
      <c r="K175">
        <v>4.49</v>
      </c>
      <c r="L175">
        <v>0.51</v>
      </c>
      <c r="M175">
        <v>27.54</v>
      </c>
      <c r="N175">
        <v>148.59</v>
      </c>
      <c r="O175">
        <v>1</v>
      </c>
      <c r="P175" t="s">
        <v>57</v>
      </c>
      <c r="Q175">
        <v>5</v>
      </c>
    </row>
    <row r="176" spans="1:17" ht="12.75">
      <c r="A176">
        <v>7</v>
      </c>
      <c r="B176">
        <v>176</v>
      </c>
      <c r="C176">
        <v>2</v>
      </c>
      <c r="D176">
        <v>2515349.62</v>
      </c>
      <c r="E176">
        <v>6859993.93</v>
      </c>
      <c r="F176">
        <v>184.89</v>
      </c>
      <c r="G176">
        <v>159.06</v>
      </c>
      <c r="H176">
        <v>25.82</v>
      </c>
      <c r="I176">
        <v>26.23</v>
      </c>
      <c r="J176">
        <v>27.8</v>
      </c>
      <c r="K176">
        <v>3.53</v>
      </c>
      <c r="L176">
        <v>0.56</v>
      </c>
      <c r="M176">
        <v>25.82</v>
      </c>
      <c r="N176">
        <v>145.08</v>
      </c>
      <c r="O176">
        <v>1</v>
      </c>
      <c r="P176" t="s">
        <v>57</v>
      </c>
      <c r="Q176">
        <v>5</v>
      </c>
    </row>
    <row r="177" spans="1:17" ht="12.75">
      <c r="A177">
        <v>7</v>
      </c>
      <c r="B177">
        <v>177</v>
      </c>
      <c r="C177">
        <v>2</v>
      </c>
      <c r="D177">
        <v>2515349.3</v>
      </c>
      <c r="E177">
        <v>6859997.5</v>
      </c>
      <c r="F177">
        <v>182.37</v>
      </c>
      <c r="G177">
        <v>158.77</v>
      </c>
      <c r="H177">
        <v>23.6</v>
      </c>
      <c r="I177">
        <v>24.06</v>
      </c>
      <c r="J177">
        <v>25.4</v>
      </c>
      <c r="K177">
        <v>3.36</v>
      </c>
      <c r="L177">
        <v>0.51</v>
      </c>
      <c r="M177">
        <v>22.58</v>
      </c>
      <c r="N177">
        <v>141.48</v>
      </c>
      <c r="O177">
        <v>1</v>
      </c>
      <c r="P177" t="s">
        <v>57</v>
      </c>
      <c r="Q177">
        <v>5</v>
      </c>
    </row>
    <row r="178" spans="1:17" ht="12.75">
      <c r="A178">
        <v>7</v>
      </c>
      <c r="B178">
        <v>178</v>
      </c>
      <c r="C178">
        <v>2</v>
      </c>
      <c r="D178">
        <v>2515350.1</v>
      </c>
      <c r="E178">
        <v>6860000.34</v>
      </c>
      <c r="F178">
        <v>183.92</v>
      </c>
      <c r="G178">
        <v>158.78</v>
      </c>
      <c r="H178">
        <v>25.15</v>
      </c>
      <c r="I178">
        <v>25.23</v>
      </c>
      <c r="J178">
        <v>28.3</v>
      </c>
      <c r="K178">
        <v>3.93</v>
      </c>
      <c r="L178">
        <v>0.33</v>
      </c>
      <c r="M178">
        <v>20.71</v>
      </c>
      <c r="N178">
        <v>135.43</v>
      </c>
      <c r="O178">
        <v>1</v>
      </c>
      <c r="P178" t="s">
        <v>57</v>
      </c>
      <c r="Q178">
        <v>5</v>
      </c>
    </row>
    <row r="179" spans="1:17" ht="12.75">
      <c r="A179">
        <v>7</v>
      </c>
      <c r="B179">
        <v>179</v>
      </c>
      <c r="C179">
        <v>2</v>
      </c>
      <c r="D179">
        <v>2515352.98</v>
      </c>
      <c r="E179">
        <v>6860010.51</v>
      </c>
      <c r="F179">
        <v>183.99</v>
      </c>
      <c r="G179">
        <v>158.96</v>
      </c>
      <c r="H179">
        <v>25.03</v>
      </c>
      <c r="I179">
        <v>24.64</v>
      </c>
      <c r="J179">
        <v>27.6</v>
      </c>
      <c r="K179">
        <v>3.7</v>
      </c>
      <c r="L179">
        <v>0.47</v>
      </c>
      <c r="M179">
        <v>16.81</v>
      </c>
      <c r="N179">
        <v>104.9</v>
      </c>
      <c r="O179">
        <v>1</v>
      </c>
      <c r="P179" t="s">
        <v>57</v>
      </c>
      <c r="Q179">
        <v>5</v>
      </c>
    </row>
    <row r="180" spans="1:17" ht="12.75">
      <c r="A180">
        <v>7</v>
      </c>
      <c r="B180">
        <v>180</v>
      </c>
      <c r="C180">
        <v>2</v>
      </c>
      <c r="D180">
        <v>2515358.37</v>
      </c>
      <c r="E180">
        <v>6860008.64</v>
      </c>
      <c r="F180">
        <v>186.83</v>
      </c>
      <c r="G180">
        <v>159.49</v>
      </c>
      <c r="H180">
        <v>27.34</v>
      </c>
      <c r="I180">
        <v>27.5</v>
      </c>
      <c r="J180">
        <v>32.9</v>
      </c>
      <c r="K180">
        <v>4.88</v>
      </c>
      <c r="L180">
        <v>0.43</v>
      </c>
      <c r="M180">
        <v>22.51</v>
      </c>
      <c r="N180">
        <v>104.32</v>
      </c>
      <c r="O180">
        <v>1</v>
      </c>
      <c r="P180" t="s">
        <v>57</v>
      </c>
      <c r="Q180">
        <v>5</v>
      </c>
    </row>
    <row r="181" spans="1:17" ht="12.75">
      <c r="A181">
        <v>7</v>
      </c>
      <c r="B181">
        <v>181</v>
      </c>
      <c r="C181">
        <v>2</v>
      </c>
      <c r="D181">
        <v>2515361.51</v>
      </c>
      <c r="E181">
        <v>6860010.27</v>
      </c>
      <c r="F181">
        <v>186.33</v>
      </c>
      <c r="G181">
        <v>159.5</v>
      </c>
      <c r="H181">
        <v>26.83</v>
      </c>
      <c r="I181">
        <v>26.68</v>
      </c>
      <c r="J181">
        <v>31.6</v>
      </c>
      <c r="K181">
        <v>4.56</v>
      </c>
      <c r="L181">
        <v>0.46</v>
      </c>
      <c r="M181">
        <v>25.01</v>
      </c>
      <c r="N181">
        <v>98.26</v>
      </c>
      <c r="O181">
        <v>1</v>
      </c>
      <c r="P181" t="s">
        <v>57</v>
      </c>
      <c r="Q181">
        <v>5</v>
      </c>
    </row>
    <row r="182" spans="1:17" ht="12.75">
      <c r="A182">
        <v>7</v>
      </c>
      <c r="B182">
        <v>182</v>
      </c>
      <c r="C182">
        <v>2</v>
      </c>
      <c r="D182">
        <v>2515354.58</v>
      </c>
      <c r="E182">
        <v>6860014.13</v>
      </c>
      <c r="F182">
        <v>185.11</v>
      </c>
      <c r="G182">
        <v>159.19</v>
      </c>
      <c r="H182">
        <v>25.92</v>
      </c>
      <c r="I182">
        <v>25.84</v>
      </c>
      <c r="J182">
        <v>29.8</v>
      </c>
      <c r="K182">
        <v>4.2</v>
      </c>
      <c r="L182">
        <v>0.38</v>
      </c>
      <c r="M182">
        <v>17.43</v>
      </c>
      <c r="N182">
        <v>91.79</v>
      </c>
      <c r="O182">
        <v>1</v>
      </c>
      <c r="P182" t="s">
        <v>57</v>
      </c>
      <c r="Q182">
        <v>5</v>
      </c>
    </row>
    <row r="183" spans="1:17" ht="12.75">
      <c r="A183">
        <v>7</v>
      </c>
      <c r="B183">
        <v>183</v>
      </c>
      <c r="C183">
        <v>2</v>
      </c>
      <c r="D183">
        <v>2515355.55</v>
      </c>
      <c r="E183">
        <v>6860017.68</v>
      </c>
      <c r="F183">
        <v>185.57</v>
      </c>
      <c r="G183">
        <v>159.3</v>
      </c>
      <c r="H183">
        <v>26.27</v>
      </c>
      <c r="I183">
        <v>26.75</v>
      </c>
      <c r="J183">
        <v>28.5</v>
      </c>
      <c r="K183">
        <v>3.63</v>
      </c>
      <c r="L183">
        <v>0.55</v>
      </c>
      <c r="M183">
        <v>18.25</v>
      </c>
      <c r="N183">
        <v>80.24</v>
      </c>
      <c r="O183">
        <v>1</v>
      </c>
      <c r="P183" t="s">
        <v>57</v>
      </c>
      <c r="Q183">
        <v>5</v>
      </c>
    </row>
    <row r="184" spans="1:17" ht="12.75">
      <c r="A184">
        <v>7</v>
      </c>
      <c r="B184">
        <v>184</v>
      </c>
      <c r="C184">
        <v>2</v>
      </c>
      <c r="D184">
        <v>2515360.72</v>
      </c>
      <c r="E184">
        <v>6860017.24</v>
      </c>
      <c r="F184">
        <v>187.44</v>
      </c>
      <c r="G184">
        <v>159.57</v>
      </c>
      <c r="H184">
        <v>27.87</v>
      </c>
      <c r="I184">
        <v>27.89</v>
      </c>
      <c r="J184">
        <v>35</v>
      </c>
      <c r="K184">
        <v>5.48</v>
      </c>
      <c r="L184">
        <v>0.36</v>
      </c>
      <c r="M184">
        <v>23.4</v>
      </c>
      <c r="N184">
        <v>82.04</v>
      </c>
      <c r="O184">
        <v>1</v>
      </c>
      <c r="P184" t="s">
        <v>57</v>
      </c>
      <c r="Q184">
        <v>5</v>
      </c>
    </row>
    <row r="185" spans="1:17" ht="12.75">
      <c r="A185">
        <v>7</v>
      </c>
      <c r="B185">
        <v>185</v>
      </c>
      <c r="C185">
        <v>2</v>
      </c>
      <c r="D185">
        <v>2515363.01</v>
      </c>
      <c r="E185">
        <v>6860019.11</v>
      </c>
      <c r="F185">
        <v>187.82</v>
      </c>
      <c r="G185">
        <v>160.35</v>
      </c>
      <c r="H185">
        <v>27.47</v>
      </c>
      <c r="I185">
        <v>27.55</v>
      </c>
      <c r="J185">
        <v>31.5</v>
      </c>
      <c r="K185">
        <v>4.29</v>
      </c>
      <c r="L185">
        <v>0.52</v>
      </c>
      <c r="M185">
        <v>25.8</v>
      </c>
      <c r="N185">
        <v>78.01</v>
      </c>
      <c r="O185">
        <v>1</v>
      </c>
      <c r="P185" t="s">
        <v>57</v>
      </c>
      <c r="Q185">
        <v>5</v>
      </c>
    </row>
    <row r="186" spans="1:17" ht="12.75">
      <c r="A186">
        <v>7</v>
      </c>
      <c r="B186">
        <v>186</v>
      </c>
      <c r="C186">
        <v>2</v>
      </c>
      <c r="D186">
        <v>2515359.67</v>
      </c>
      <c r="E186">
        <v>6860025.44</v>
      </c>
      <c r="F186">
        <v>190.41</v>
      </c>
      <c r="G186">
        <v>160.46</v>
      </c>
      <c r="H186">
        <v>29.95</v>
      </c>
      <c r="I186">
        <v>29.91</v>
      </c>
      <c r="J186">
        <v>34.5</v>
      </c>
      <c r="K186">
        <v>4.58</v>
      </c>
      <c r="L186">
        <v>0.38</v>
      </c>
      <c r="M186">
        <v>24.01</v>
      </c>
      <c r="N186">
        <v>62</v>
      </c>
      <c r="O186">
        <v>1</v>
      </c>
      <c r="P186" t="s">
        <v>57</v>
      </c>
      <c r="Q186">
        <v>5</v>
      </c>
    </row>
    <row r="187" spans="1:17" ht="12.75">
      <c r="A187">
        <v>7</v>
      </c>
      <c r="B187">
        <v>187</v>
      </c>
      <c r="C187">
        <v>2</v>
      </c>
      <c r="D187">
        <v>2515365.5</v>
      </c>
      <c r="E187">
        <v>6860038.64</v>
      </c>
      <c r="F187">
        <v>179.11</v>
      </c>
      <c r="G187">
        <v>162.23</v>
      </c>
      <c r="H187">
        <v>16.88</v>
      </c>
      <c r="I187">
        <v>16.93</v>
      </c>
      <c r="J187">
        <v>16.4</v>
      </c>
      <c r="K187">
        <v>2.23</v>
      </c>
      <c r="L187">
        <v>0.42</v>
      </c>
      <c r="M187">
        <v>35.74</v>
      </c>
      <c r="N187">
        <v>45.51</v>
      </c>
      <c r="O187">
        <v>1</v>
      </c>
      <c r="P187" t="s">
        <v>57</v>
      </c>
      <c r="Q187">
        <v>5</v>
      </c>
    </row>
    <row r="188" spans="1:17" ht="12.75">
      <c r="A188">
        <v>7</v>
      </c>
      <c r="B188">
        <v>188</v>
      </c>
      <c r="C188">
        <v>2</v>
      </c>
      <c r="D188">
        <v>2515362.59</v>
      </c>
      <c r="E188">
        <v>6860040.34</v>
      </c>
      <c r="F188">
        <v>186.66</v>
      </c>
      <c r="G188">
        <v>162.33</v>
      </c>
      <c r="H188">
        <v>24.33</v>
      </c>
      <c r="I188">
        <v>24.19</v>
      </c>
      <c r="J188">
        <v>27.3</v>
      </c>
      <c r="K188">
        <v>3.81</v>
      </c>
      <c r="L188">
        <v>0.39</v>
      </c>
      <c r="M188">
        <v>34.64</v>
      </c>
      <c r="N188">
        <v>40.33</v>
      </c>
      <c r="O188">
        <v>1</v>
      </c>
      <c r="P188" t="s">
        <v>57</v>
      </c>
      <c r="Q188">
        <v>5</v>
      </c>
    </row>
    <row r="189" spans="1:17" ht="12.75">
      <c r="A189">
        <v>7</v>
      </c>
      <c r="B189">
        <v>189</v>
      </c>
      <c r="C189">
        <v>1</v>
      </c>
      <c r="D189">
        <v>2515371.41</v>
      </c>
      <c r="E189">
        <v>6860038</v>
      </c>
      <c r="F189">
        <v>188.31</v>
      </c>
      <c r="G189">
        <v>164.33</v>
      </c>
      <c r="H189">
        <v>23.98</v>
      </c>
      <c r="I189">
        <v>24.15</v>
      </c>
      <c r="J189">
        <v>29.4</v>
      </c>
      <c r="K189">
        <v>4.61</v>
      </c>
      <c r="L189">
        <v>0.45</v>
      </c>
      <c r="M189">
        <v>40.22</v>
      </c>
      <c r="N189">
        <v>51.42</v>
      </c>
      <c r="O189">
        <v>1</v>
      </c>
      <c r="P189" t="s">
        <v>57</v>
      </c>
      <c r="Q189">
        <v>5</v>
      </c>
    </row>
    <row r="190" spans="1:17" ht="12.75">
      <c r="A190">
        <v>7</v>
      </c>
      <c r="B190">
        <v>190</v>
      </c>
      <c r="C190">
        <v>1</v>
      </c>
      <c r="D190">
        <v>2515368.79</v>
      </c>
      <c r="E190">
        <v>6860044.06</v>
      </c>
      <c r="F190">
        <v>187.24</v>
      </c>
      <c r="G190">
        <v>164.22</v>
      </c>
      <c r="H190">
        <v>23.01</v>
      </c>
      <c r="I190">
        <v>22.97</v>
      </c>
      <c r="J190">
        <v>28.2</v>
      </c>
      <c r="K190">
        <v>4.47</v>
      </c>
      <c r="L190">
        <v>0.48</v>
      </c>
      <c r="M190">
        <v>41.73</v>
      </c>
      <c r="N190">
        <v>42.43</v>
      </c>
      <c r="O190">
        <v>1</v>
      </c>
      <c r="P190" t="s">
        <v>57</v>
      </c>
      <c r="Q190">
        <v>5</v>
      </c>
    </row>
    <row r="191" spans="1:17" ht="12.75">
      <c r="A191">
        <v>7</v>
      </c>
      <c r="B191">
        <v>191</v>
      </c>
      <c r="C191">
        <v>2</v>
      </c>
      <c r="D191">
        <v>2515369.5</v>
      </c>
      <c r="E191">
        <v>6860048.79</v>
      </c>
      <c r="F191">
        <v>186.69</v>
      </c>
      <c r="G191">
        <v>164.32</v>
      </c>
      <c r="H191">
        <v>22.37</v>
      </c>
      <c r="I191">
        <v>22.51</v>
      </c>
      <c r="J191">
        <v>24.6</v>
      </c>
      <c r="K191">
        <v>3.48</v>
      </c>
      <c r="L191">
        <v>0.42</v>
      </c>
      <c r="M191">
        <v>45.48</v>
      </c>
      <c r="N191">
        <v>38.52</v>
      </c>
      <c r="O191">
        <v>1</v>
      </c>
      <c r="P191" t="s">
        <v>57</v>
      </c>
      <c r="Q191">
        <v>5</v>
      </c>
    </row>
    <row r="192" spans="1:17" ht="12.75">
      <c r="A192">
        <v>7</v>
      </c>
      <c r="B192">
        <v>192</v>
      </c>
      <c r="C192">
        <v>2</v>
      </c>
      <c r="D192">
        <v>2515365.7</v>
      </c>
      <c r="E192">
        <v>6860050.39</v>
      </c>
      <c r="F192">
        <v>185.71</v>
      </c>
      <c r="G192">
        <v>163.76</v>
      </c>
      <c r="H192">
        <v>21.96</v>
      </c>
      <c r="I192">
        <v>21.94</v>
      </c>
      <c r="J192">
        <v>24.9</v>
      </c>
      <c r="K192">
        <v>3.72</v>
      </c>
      <c r="L192">
        <v>0.32</v>
      </c>
      <c r="M192">
        <v>44.09</v>
      </c>
      <c r="N192">
        <v>33.55</v>
      </c>
      <c r="O192">
        <v>1</v>
      </c>
      <c r="P192" t="s">
        <v>57</v>
      </c>
      <c r="Q192">
        <v>5</v>
      </c>
    </row>
    <row r="193" spans="1:17" ht="12.75">
      <c r="A193">
        <v>7</v>
      </c>
      <c r="B193">
        <v>193</v>
      </c>
      <c r="C193">
        <v>1</v>
      </c>
      <c r="D193">
        <v>2515374.18</v>
      </c>
      <c r="E193">
        <v>6860054.1</v>
      </c>
      <c r="F193">
        <v>190.65</v>
      </c>
      <c r="G193">
        <v>166.09</v>
      </c>
      <c r="H193">
        <v>24.56</v>
      </c>
      <c r="I193">
        <v>24.9</v>
      </c>
      <c r="J193">
        <v>30.3</v>
      </c>
      <c r="K193">
        <v>4.73</v>
      </c>
      <c r="L193">
        <v>0.48</v>
      </c>
      <c r="M193">
        <v>52.55</v>
      </c>
      <c r="N193">
        <v>38.03</v>
      </c>
      <c r="O193">
        <v>1</v>
      </c>
      <c r="P193" t="s">
        <v>57</v>
      </c>
      <c r="Q193">
        <v>5</v>
      </c>
    </row>
    <row r="194" spans="1:17" ht="12.75">
      <c r="A194">
        <v>7</v>
      </c>
      <c r="B194">
        <v>194</v>
      </c>
      <c r="C194">
        <v>2</v>
      </c>
      <c r="D194">
        <v>2515373.11</v>
      </c>
      <c r="E194">
        <v>6860062.18</v>
      </c>
      <c r="F194">
        <v>189.44</v>
      </c>
      <c r="G194">
        <v>166.02</v>
      </c>
      <c r="H194">
        <v>23.43</v>
      </c>
      <c r="I194">
        <v>23.55</v>
      </c>
      <c r="J194">
        <v>25.6</v>
      </c>
      <c r="K194">
        <v>3.5</v>
      </c>
      <c r="L194">
        <v>0.46</v>
      </c>
      <c r="M194">
        <v>57.91</v>
      </c>
      <c r="N194">
        <v>31.66</v>
      </c>
      <c r="O194">
        <v>1</v>
      </c>
      <c r="P194" t="s">
        <v>57</v>
      </c>
      <c r="Q194">
        <v>5</v>
      </c>
    </row>
    <row r="195" spans="1:17" ht="12.75">
      <c r="A195">
        <v>7</v>
      </c>
      <c r="B195">
        <v>195</v>
      </c>
      <c r="C195">
        <v>1</v>
      </c>
      <c r="D195">
        <v>2515378.34</v>
      </c>
      <c r="E195">
        <v>6860060.47</v>
      </c>
      <c r="F195">
        <v>196.48</v>
      </c>
      <c r="G195">
        <v>168.56</v>
      </c>
      <c r="H195">
        <v>27.92</v>
      </c>
      <c r="I195">
        <v>27.72</v>
      </c>
      <c r="J195">
        <v>38.1</v>
      </c>
      <c r="K195">
        <v>6.25</v>
      </c>
      <c r="L195">
        <v>0.57</v>
      </c>
      <c r="M195">
        <v>60.02</v>
      </c>
      <c r="N195">
        <v>36.6</v>
      </c>
      <c r="O195">
        <v>1</v>
      </c>
      <c r="P195" t="s">
        <v>57</v>
      </c>
      <c r="Q195">
        <v>5</v>
      </c>
    </row>
    <row r="196" spans="1:17" ht="12.75">
      <c r="A196">
        <v>7</v>
      </c>
      <c r="B196">
        <v>196</v>
      </c>
      <c r="C196">
        <v>3</v>
      </c>
      <c r="D196">
        <v>2515352.24</v>
      </c>
      <c r="E196">
        <v>6859979.78</v>
      </c>
      <c r="F196">
        <v>180.3</v>
      </c>
      <c r="G196">
        <v>158.29</v>
      </c>
      <c r="H196">
        <v>22.02</v>
      </c>
      <c r="I196">
        <v>22.03</v>
      </c>
      <c r="J196">
        <v>21.3</v>
      </c>
      <c r="K196">
        <v>4.32</v>
      </c>
      <c r="L196">
        <v>0.44</v>
      </c>
      <c r="M196">
        <v>39.76</v>
      </c>
      <c r="N196">
        <v>151.48</v>
      </c>
      <c r="O196">
        <v>1</v>
      </c>
      <c r="P196" t="s">
        <v>57</v>
      </c>
      <c r="Q196">
        <v>6</v>
      </c>
    </row>
    <row r="197" spans="1:17" ht="12.75">
      <c r="A197">
        <v>7</v>
      </c>
      <c r="B197">
        <v>197</v>
      </c>
      <c r="C197">
        <v>3</v>
      </c>
      <c r="D197">
        <v>2515353.34</v>
      </c>
      <c r="E197">
        <v>6859986.1</v>
      </c>
      <c r="F197">
        <v>179.04</v>
      </c>
      <c r="G197">
        <v>158.95</v>
      </c>
      <c r="H197">
        <v>20.1</v>
      </c>
      <c r="I197">
        <v>20.25</v>
      </c>
      <c r="J197">
        <v>19.6</v>
      </c>
      <c r="K197">
        <v>4.17</v>
      </c>
      <c r="L197">
        <v>0.39</v>
      </c>
      <c r="M197">
        <v>34.48</v>
      </c>
      <c r="N197">
        <v>145.84</v>
      </c>
      <c r="O197">
        <v>1</v>
      </c>
      <c r="P197" t="s">
        <v>57</v>
      </c>
      <c r="Q197">
        <v>6</v>
      </c>
    </row>
    <row r="198" spans="1:17" ht="12.75">
      <c r="A198">
        <v>7</v>
      </c>
      <c r="B198">
        <v>198</v>
      </c>
      <c r="C198">
        <v>3</v>
      </c>
      <c r="D198">
        <v>2515360.39</v>
      </c>
      <c r="E198">
        <v>6860001.38</v>
      </c>
      <c r="F198">
        <v>173.38</v>
      </c>
      <c r="G198">
        <v>159.52</v>
      </c>
      <c r="H198">
        <v>13.85</v>
      </c>
      <c r="I198">
        <v>14.3</v>
      </c>
      <c r="J198">
        <v>11.5</v>
      </c>
      <c r="K198">
        <v>2.55</v>
      </c>
      <c r="L198">
        <v>0.38</v>
      </c>
      <c r="M198">
        <v>27.65</v>
      </c>
      <c r="N198">
        <v>117</v>
      </c>
      <c r="O198">
        <v>1</v>
      </c>
      <c r="P198" t="s">
        <v>57</v>
      </c>
      <c r="Q198">
        <v>6</v>
      </c>
    </row>
    <row r="199" spans="1:17" ht="12.75">
      <c r="A199">
        <v>7</v>
      </c>
      <c r="B199">
        <v>199</v>
      </c>
      <c r="C199">
        <v>2</v>
      </c>
      <c r="D199">
        <v>2515363.14</v>
      </c>
      <c r="E199">
        <v>6860006.32</v>
      </c>
      <c r="F199">
        <v>184.11</v>
      </c>
      <c r="G199">
        <v>159.53</v>
      </c>
      <c r="H199">
        <v>24.58</v>
      </c>
      <c r="I199">
        <v>24.64</v>
      </c>
      <c r="J199">
        <v>26.9</v>
      </c>
      <c r="K199">
        <v>3.59</v>
      </c>
      <c r="L199">
        <v>0.5</v>
      </c>
      <c r="M199">
        <v>27.8</v>
      </c>
      <c r="N199">
        <v>105.3</v>
      </c>
      <c r="O199">
        <v>1</v>
      </c>
      <c r="P199" t="s">
        <v>57</v>
      </c>
      <c r="Q199">
        <v>6</v>
      </c>
    </row>
    <row r="200" spans="1:17" ht="12.75">
      <c r="A200">
        <v>7</v>
      </c>
      <c r="B200">
        <v>200</v>
      </c>
      <c r="C200">
        <v>2</v>
      </c>
      <c r="D200">
        <v>2515368.77</v>
      </c>
      <c r="E200">
        <v>6860018.88</v>
      </c>
      <c r="F200">
        <v>184.62</v>
      </c>
      <c r="G200">
        <v>161.11</v>
      </c>
      <c r="H200">
        <v>23.51</v>
      </c>
      <c r="I200">
        <v>23.45</v>
      </c>
      <c r="J200">
        <v>26.1</v>
      </c>
      <c r="K200">
        <v>3.67</v>
      </c>
      <c r="L200">
        <v>0.44</v>
      </c>
      <c r="M200">
        <v>31.52</v>
      </c>
      <c r="N200">
        <v>79.43</v>
      </c>
      <c r="O200">
        <v>1</v>
      </c>
      <c r="P200" t="s">
        <v>57</v>
      </c>
      <c r="Q200">
        <v>6</v>
      </c>
    </row>
    <row r="201" spans="1:17" ht="12.75">
      <c r="A201">
        <v>7</v>
      </c>
      <c r="B201">
        <v>201</v>
      </c>
      <c r="C201">
        <v>2</v>
      </c>
      <c r="D201">
        <v>2515375.44</v>
      </c>
      <c r="E201">
        <v>6860021.45</v>
      </c>
      <c r="F201">
        <v>189.46</v>
      </c>
      <c r="G201">
        <v>163.57</v>
      </c>
      <c r="H201">
        <v>25.88</v>
      </c>
      <c r="I201">
        <v>26.23</v>
      </c>
      <c r="J201">
        <v>28.9</v>
      </c>
      <c r="K201">
        <v>3.88</v>
      </c>
      <c r="L201">
        <v>0.52</v>
      </c>
      <c r="M201">
        <v>38.41</v>
      </c>
      <c r="N201">
        <v>76.31</v>
      </c>
      <c r="O201">
        <v>0</v>
      </c>
      <c r="P201" t="s">
        <v>57</v>
      </c>
      <c r="Q201">
        <v>6</v>
      </c>
    </row>
    <row r="202" spans="1:17" ht="12.75">
      <c r="A202">
        <v>7</v>
      </c>
      <c r="B202">
        <v>202</v>
      </c>
      <c r="C202">
        <v>2</v>
      </c>
      <c r="D202">
        <v>2515370.66</v>
      </c>
      <c r="E202">
        <v>6860025.38</v>
      </c>
      <c r="F202">
        <v>183.34</v>
      </c>
      <c r="G202">
        <v>161.66</v>
      </c>
      <c r="H202">
        <v>21.68</v>
      </c>
      <c r="I202">
        <v>21.81</v>
      </c>
      <c r="J202">
        <v>23.4</v>
      </c>
      <c r="K202">
        <v>3.28</v>
      </c>
      <c r="L202">
        <v>0.41</v>
      </c>
      <c r="M202">
        <v>34.46</v>
      </c>
      <c r="N202">
        <v>68.81</v>
      </c>
      <c r="O202">
        <v>1</v>
      </c>
      <c r="P202" t="s">
        <v>57</v>
      </c>
      <c r="Q202">
        <v>6</v>
      </c>
    </row>
    <row r="203" spans="1:17" ht="12.75">
      <c r="A203">
        <v>7</v>
      </c>
      <c r="B203">
        <v>203</v>
      </c>
      <c r="C203">
        <v>2</v>
      </c>
      <c r="D203">
        <v>2515376.36</v>
      </c>
      <c r="E203">
        <v>6860024.99</v>
      </c>
      <c r="F203">
        <v>190.59</v>
      </c>
      <c r="G203">
        <v>163.72</v>
      </c>
      <c r="H203">
        <v>26.87</v>
      </c>
      <c r="I203">
        <v>26.89</v>
      </c>
      <c r="J203">
        <v>30.4</v>
      </c>
      <c r="K203">
        <v>4.13</v>
      </c>
      <c r="L203">
        <v>0.36</v>
      </c>
      <c r="M203">
        <v>39.91</v>
      </c>
      <c r="N203">
        <v>71.43</v>
      </c>
      <c r="O203">
        <v>0</v>
      </c>
      <c r="P203" t="s">
        <v>57</v>
      </c>
      <c r="Q203">
        <v>6</v>
      </c>
    </row>
    <row r="204" spans="1:17" ht="12.75">
      <c r="A204">
        <v>7</v>
      </c>
      <c r="B204">
        <v>204</v>
      </c>
      <c r="C204">
        <v>2</v>
      </c>
      <c r="D204">
        <v>2515376.31</v>
      </c>
      <c r="E204">
        <v>6860025.06</v>
      </c>
      <c r="F204">
        <v>190.6</v>
      </c>
      <c r="G204">
        <v>163.71</v>
      </c>
      <c r="H204">
        <v>26.89</v>
      </c>
      <c r="I204">
        <v>26.89</v>
      </c>
      <c r="J204">
        <v>30.7</v>
      </c>
      <c r="K204">
        <v>4.2</v>
      </c>
      <c r="L204">
        <v>0.37</v>
      </c>
      <c r="M204">
        <v>39.88</v>
      </c>
      <c r="N204">
        <v>71.31</v>
      </c>
      <c r="O204">
        <v>0</v>
      </c>
      <c r="P204" t="s">
        <v>57</v>
      </c>
      <c r="Q204">
        <v>6</v>
      </c>
    </row>
    <row r="205" spans="1:17" ht="12.75">
      <c r="A205">
        <v>7</v>
      </c>
      <c r="B205">
        <v>205</v>
      </c>
      <c r="C205">
        <v>1</v>
      </c>
      <c r="D205">
        <v>2515375.74</v>
      </c>
      <c r="E205">
        <v>6860029.94</v>
      </c>
      <c r="F205">
        <v>188.58</v>
      </c>
      <c r="G205">
        <v>164.23</v>
      </c>
      <c r="H205">
        <v>24.35</v>
      </c>
      <c r="I205">
        <v>24.24</v>
      </c>
      <c r="J205">
        <v>28.2</v>
      </c>
      <c r="K205">
        <v>4.15</v>
      </c>
      <c r="L205">
        <v>0.53</v>
      </c>
      <c r="M205">
        <v>40.65</v>
      </c>
      <c r="N205">
        <v>64.4</v>
      </c>
      <c r="O205">
        <v>0</v>
      </c>
      <c r="P205" t="s">
        <v>57</v>
      </c>
      <c r="Q205">
        <v>6</v>
      </c>
    </row>
    <row r="206" spans="1:17" ht="12.75">
      <c r="A206">
        <v>7</v>
      </c>
      <c r="B206">
        <v>206</v>
      </c>
      <c r="C206">
        <v>1</v>
      </c>
      <c r="D206">
        <v>2515379.38</v>
      </c>
      <c r="E206">
        <v>6860032.94</v>
      </c>
      <c r="F206">
        <v>192.19</v>
      </c>
      <c r="G206">
        <v>167.33</v>
      </c>
      <c r="H206">
        <v>24.86</v>
      </c>
      <c r="I206">
        <v>24.99</v>
      </c>
      <c r="J206">
        <v>32</v>
      </c>
      <c r="K206">
        <v>5.17</v>
      </c>
      <c r="L206">
        <v>0.33</v>
      </c>
      <c r="M206">
        <v>45.1</v>
      </c>
      <c r="N206">
        <v>62.31</v>
      </c>
      <c r="O206">
        <v>0</v>
      </c>
      <c r="P206" t="s">
        <v>57</v>
      </c>
      <c r="Q206">
        <v>6</v>
      </c>
    </row>
    <row r="207" spans="1:17" ht="12.75">
      <c r="A207">
        <v>7</v>
      </c>
      <c r="B207">
        <v>207</v>
      </c>
      <c r="C207">
        <v>2</v>
      </c>
      <c r="D207">
        <v>2515375.69</v>
      </c>
      <c r="E207">
        <v>6860041.25</v>
      </c>
      <c r="F207">
        <v>192.4</v>
      </c>
      <c r="G207">
        <v>166.25</v>
      </c>
      <c r="H207">
        <v>26.15</v>
      </c>
      <c r="I207">
        <v>26.39</v>
      </c>
      <c r="J207">
        <v>29.5</v>
      </c>
      <c r="K207">
        <v>4.04</v>
      </c>
      <c r="L207">
        <v>0.47</v>
      </c>
      <c r="M207">
        <v>45.57</v>
      </c>
      <c r="N207">
        <v>50.82</v>
      </c>
      <c r="O207">
        <v>1</v>
      </c>
      <c r="P207" t="s">
        <v>57</v>
      </c>
      <c r="Q207">
        <v>6</v>
      </c>
    </row>
    <row r="208" spans="1:17" ht="12.75">
      <c r="A208">
        <v>7</v>
      </c>
      <c r="B208">
        <v>208</v>
      </c>
      <c r="C208">
        <v>2</v>
      </c>
      <c r="D208">
        <v>2515380.97</v>
      </c>
      <c r="E208">
        <v>6860043.9</v>
      </c>
      <c r="F208">
        <v>193.7</v>
      </c>
      <c r="G208">
        <v>167.68</v>
      </c>
      <c r="H208">
        <v>26.02</v>
      </c>
      <c r="I208">
        <v>26.16</v>
      </c>
      <c r="J208">
        <v>30</v>
      </c>
      <c r="K208">
        <v>4.26</v>
      </c>
      <c r="L208">
        <v>0.38</v>
      </c>
      <c r="M208">
        <v>51.45</v>
      </c>
      <c r="N208">
        <v>51.51</v>
      </c>
      <c r="O208">
        <v>0</v>
      </c>
      <c r="P208" t="s">
        <v>57</v>
      </c>
      <c r="Q208">
        <v>6</v>
      </c>
    </row>
    <row r="209" spans="1:17" ht="12.75">
      <c r="A209">
        <v>7</v>
      </c>
      <c r="B209">
        <v>209</v>
      </c>
      <c r="C209">
        <v>1</v>
      </c>
      <c r="D209">
        <v>2515381.49</v>
      </c>
      <c r="E209">
        <v>6860053.28</v>
      </c>
      <c r="F209">
        <v>196.36</v>
      </c>
      <c r="G209">
        <v>169.07</v>
      </c>
      <c r="H209">
        <v>27.29</v>
      </c>
      <c r="I209">
        <v>27.76</v>
      </c>
      <c r="J209">
        <v>31.3</v>
      </c>
      <c r="K209">
        <v>4.38</v>
      </c>
      <c r="L209">
        <v>0.58</v>
      </c>
      <c r="M209">
        <v>57.38</v>
      </c>
      <c r="N209">
        <v>43.82</v>
      </c>
      <c r="O209">
        <v>1</v>
      </c>
      <c r="P209" t="s">
        <v>57</v>
      </c>
      <c r="Q209">
        <v>6</v>
      </c>
    </row>
    <row r="210" spans="1:17" ht="12.75">
      <c r="A210">
        <v>7</v>
      </c>
      <c r="B210">
        <v>210</v>
      </c>
      <c r="C210">
        <v>1</v>
      </c>
      <c r="D210">
        <v>2515382.18</v>
      </c>
      <c r="E210">
        <v>6860058.06</v>
      </c>
      <c r="F210">
        <v>198.89</v>
      </c>
      <c r="G210">
        <v>170.02</v>
      </c>
      <c r="H210">
        <v>28.86</v>
      </c>
      <c r="I210">
        <v>29.27</v>
      </c>
      <c r="J210">
        <v>35.7</v>
      </c>
      <c r="K210">
        <v>5.29</v>
      </c>
      <c r="L210">
        <v>0.5</v>
      </c>
      <c r="M210">
        <v>61.05</v>
      </c>
      <c r="N210">
        <v>40.78</v>
      </c>
      <c r="O210">
        <v>1</v>
      </c>
      <c r="P210" t="s">
        <v>57</v>
      </c>
      <c r="Q210">
        <v>6</v>
      </c>
    </row>
    <row r="211" spans="1:17" ht="12.75">
      <c r="A211">
        <v>7</v>
      </c>
      <c r="B211">
        <v>701</v>
      </c>
      <c r="C211">
        <v>4</v>
      </c>
      <c r="D211">
        <v>2515288.618</v>
      </c>
      <c r="E211">
        <v>6859970.521</v>
      </c>
      <c r="F211">
        <v>180</v>
      </c>
      <c r="G211">
        <v>160</v>
      </c>
      <c r="H211">
        <v>1</v>
      </c>
      <c r="I211">
        <v>1</v>
      </c>
      <c r="J211">
        <v>1</v>
      </c>
      <c r="K211">
        <v>1</v>
      </c>
      <c r="L211">
        <v>1</v>
      </c>
      <c r="M211">
        <v>1</v>
      </c>
      <c r="N211">
        <v>1</v>
      </c>
      <c r="O211">
        <v>1</v>
      </c>
      <c r="P211" t="s">
        <v>57</v>
      </c>
      <c r="Q211">
        <v>15</v>
      </c>
    </row>
    <row r="212" spans="1:17" ht="12.75">
      <c r="A212">
        <v>7</v>
      </c>
      <c r="B212">
        <v>702</v>
      </c>
      <c r="C212">
        <v>4</v>
      </c>
      <c r="D212">
        <v>2515329.661</v>
      </c>
      <c r="E212">
        <v>6860083.284</v>
      </c>
      <c r="F212">
        <v>180</v>
      </c>
      <c r="G212">
        <v>160</v>
      </c>
      <c r="H212">
        <v>1</v>
      </c>
      <c r="I212">
        <v>1</v>
      </c>
      <c r="J212">
        <v>1</v>
      </c>
      <c r="K212">
        <v>1</v>
      </c>
      <c r="L212">
        <v>1</v>
      </c>
      <c r="M212">
        <v>1</v>
      </c>
      <c r="N212">
        <v>1</v>
      </c>
      <c r="O212">
        <v>1</v>
      </c>
      <c r="P212" t="s">
        <v>57</v>
      </c>
      <c r="Q212">
        <v>15</v>
      </c>
    </row>
    <row r="213" spans="1:17" ht="12.75">
      <c r="A213">
        <v>7</v>
      </c>
      <c r="B213">
        <v>703</v>
      </c>
      <c r="C213">
        <v>4</v>
      </c>
      <c r="D213">
        <v>2515386.042</v>
      </c>
      <c r="E213">
        <v>6860062.763</v>
      </c>
      <c r="F213">
        <v>180</v>
      </c>
      <c r="G213">
        <v>160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 t="s">
        <v>57</v>
      </c>
      <c r="Q213">
        <v>15</v>
      </c>
    </row>
    <row r="214" spans="1:17" ht="12.75">
      <c r="A214">
        <v>7</v>
      </c>
      <c r="B214">
        <v>704</v>
      </c>
      <c r="C214">
        <v>4</v>
      </c>
      <c r="D214">
        <v>2515345</v>
      </c>
      <c r="E214">
        <v>6859950</v>
      </c>
      <c r="F214">
        <v>180</v>
      </c>
      <c r="G214">
        <v>160</v>
      </c>
      <c r="H214">
        <v>1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P214" t="s">
        <v>57</v>
      </c>
      <c r="Q214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0"/>
  <sheetViews>
    <sheetView zoomScalePageLayoutView="0" workbookViewId="0" topLeftCell="A1">
      <selection activeCell="H4" sqref="H4"/>
    </sheetView>
  </sheetViews>
  <sheetFormatPr defaultColWidth="9.140625" defaultRowHeight="12.75"/>
  <cols>
    <col min="5" max="6" width="12.00390625" style="0" bestFit="1" customWidth="1"/>
    <col min="7" max="7" width="12.57421875" style="0" bestFit="1" customWidth="1"/>
    <col min="19" max="19" width="11.00390625" style="0" bestFit="1" customWidth="1"/>
    <col min="21" max="22" width="11.00390625" style="0" bestFit="1" customWidth="1"/>
    <col min="27" max="28" width="11.00390625" style="0" bestFit="1" customWidth="1"/>
  </cols>
  <sheetData>
    <row r="1" ht="12.75">
      <c r="A1" s="20" t="s">
        <v>106</v>
      </c>
    </row>
    <row r="3" spans="1:25" ht="12.75">
      <c r="A3" s="20" t="s">
        <v>0</v>
      </c>
      <c r="B3" s="20" t="s">
        <v>59</v>
      </c>
      <c r="C3" s="20" t="s">
        <v>60</v>
      </c>
      <c r="D3" t="s">
        <v>61</v>
      </c>
      <c r="E3" t="s">
        <v>55</v>
      </c>
      <c r="F3" t="s">
        <v>56</v>
      </c>
      <c r="G3" t="s">
        <v>62</v>
      </c>
      <c r="H3" t="s">
        <v>63</v>
      </c>
      <c r="I3" t="s">
        <v>64</v>
      </c>
      <c r="J3" t="s">
        <v>65</v>
      </c>
      <c r="K3" t="s">
        <v>66</v>
      </c>
      <c r="L3" t="s">
        <v>67</v>
      </c>
      <c r="M3" t="s">
        <v>68</v>
      </c>
      <c r="N3" t="s">
        <v>69</v>
      </c>
      <c r="O3" t="s">
        <v>70</v>
      </c>
      <c r="P3" t="s">
        <v>71</v>
      </c>
      <c r="R3" s="22" t="s">
        <v>107</v>
      </c>
      <c r="S3" s="23"/>
      <c r="U3" s="20"/>
      <c r="Y3" s="20"/>
    </row>
    <row r="4" spans="1:19" ht="12.75">
      <c r="A4">
        <v>1</v>
      </c>
      <c r="B4">
        <v>-7.711364772735017</v>
      </c>
      <c r="C4">
        <v>-20.671113785946712</v>
      </c>
      <c r="D4">
        <v>-1.391616822771064</v>
      </c>
      <c r="E4">
        <f>$S$4+COS($S$9)*B4-SIN($S$9)*C4</f>
        <v>2515319.5449740225</v>
      </c>
      <c r="F4">
        <f>$S$5+SIN($S$9)*B4+COS($S$9)*C4</f>
        <v>6859988.7509108605</v>
      </c>
      <c r="G4">
        <f>$S$6+D4</f>
        <v>156.66838317722895</v>
      </c>
      <c r="H4">
        <v>2</v>
      </c>
      <c r="I4">
        <v>11</v>
      </c>
      <c r="J4">
        <v>282</v>
      </c>
      <c r="K4" t="s">
        <v>72</v>
      </c>
      <c r="L4">
        <v>23.5</v>
      </c>
      <c r="M4">
        <v>9.3</v>
      </c>
      <c r="N4">
        <v>-99</v>
      </c>
      <c r="O4">
        <v>-99</v>
      </c>
      <c r="P4">
        <v>3</v>
      </c>
      <c r="R4" s="20" t="s">
        <v>55</v>
      </c>
      <c r="S4" s="20">
        <v>2515331.19</v>
      </c>
    </row>
    <row r="5" spans="1:19" ht="12.75">
      <c r="A5">
        <v>2</v>
      </c>
      <c r="B5">
        <v>-3.9741900458640513</v>
      </c>
      <c r="C5">
        <v>-20.49795352388079</v>
      </c>
      <c r="D5">
        <v>-0.9687609220349409</v>
      </c>
      <c r="E5">
        <f aca="true" t="shared" si="0" ref="E5:E68">$S$4+COS($S$9)*B5-SIN($S$9)*C5</f>
        <v>2515323.242645079</v>
      </c>
      <c r="F5">
        <f aca="true" t="shared" si="1" ref="F5:F68">$S$5+SIN($S$9)*B5+COS($S$9)*C5</f>
        <v>6859988.181974857</v>
      </c>
      <c r="G5">
        <f aca="true" t="shared" si="2" ref="G5:G68">$S$6+D5</f>
        <v>157.09123907796507</v>
      </c>
      <c r="H5">
        <v>2</v>
      </c>
      <c r="I5">
        <v>11</v>
      </c>
      <c r="J5">
        <v>268</v>
      </c>
      <c r="K5" t="s">
        <v>72</v>
      </c>
      <c r="L5">
        <v>24.5</v>
      </c>
      <c r="M5">
        <v>12.1</v>
      </c>
      <c r="N5">
        <v>-99</v>
      </c>
      <c r="O5">
        <v>-99</v>
      </c>
      <c r="P5">
        <v>3</v>
      </c>
      <c r="R5" s="20" t="s">
        <v>56</v>
      </c>
      <c r="S5" s="20">
        <v>6860007.49</v>
      </c>
    </row>
    <row r="6" spans="1:19" ht="12.75">
      <c r="A6">
        <v>3</v>
      </c>
      <c r="B6">
        <v>-6.034486519650157</v>
      </c>
      <c r="C6">
        <v>-18.68581843216188</v>
      </c>
      <c r="D6">
        <v>-1.163033645764859</v>
      </c>
      <c r="E6">
        <f t="shared" si="0"/>
        <v>2515321.581177637</v>
      </c>
      <c r="F6">
        <f t="shared" si="1"/>
        <v>6859990.365591373</v>
      </c>
      <c r="G6">
        <f t="shared" si="2"/>
        <v>156.89696635423513</v>
      </c>
      <c r="H6">
        <v>2</v>
      </c>
      <c r="I6">
        <v>11</v>
      </c>
      <c r="J6">
        <v>253</v>
      </c>
      <c r="K6" t="s">
        <v>72</v>
      </c>
      <c r="L6">
        <v>22.5</v>
      </c>
      <c r="M6">
        <v>9.4</v>
      </c>
      <c r="N6">
        <v>-99</v>
      </c>
      <c r="O6">
        <v>-99</v>
      </c>
      <c r="P6">
        <v>3</v>
      </c>
      <c r="R6" s="20" t="s">
        <v>62</v>
      </c>
      <c r="S6">
        <v>158.06</v>
      </c>
    </row>
    <row r="7" spans="1:19" ht="12.75">
      <c r="A7">
        <v>4</v>
      </c>
      <c r="B7">
        <v>-8.117572516743504</v>
      </c>
      <c r="C7">
        <v>-15.291409694242262</v>
      </c>
      <c r="D7">
        <v>-1.2476453996762586</v>
      </c>
      <c r="E7">
        <f t="shared" si="0"/>
        <v>2515320.210118283</v>
      </c>
      <c r="F7">
        <f t="shared" si="1"/>
        <v>6859994.104769652</v>
      </c>
      <c r="G7">
        <f t="shared" si="2"/>
        <v>156.81235460032374</v>
      </c>
      <c r="H7">
        <v>2</v>
      </c>
      <c r="I7">
        <v>11</v>
      </c>
      <c r="J7">
        <v>303</v>
      </c>
      <c r="K7" t="s">
        <v>72</v>
      </c>
      <c r="L7">
        <v>25.8</v>
      </c>
      <c r="M7">
        <v>12.1</v>
      </c>
      <c r="N7">
        <v>3.99</v>
      </c>
      <c r="O7">
        <v>3.78</v>
      </c>
      <c r="P7">
        <v>3</v>
      </c>
      <c r="R7" s="22" t="s">
        <v>108</v>
      </c>
      <c r="S7" s="23"/>
    </row>
    <row r="8" spans="1:19" ht="12.75">
      <c r="A8">
        <v>5</v>
      </c>
      <c r="B8">
        <v>-4.779340829296384</v>
      </c>
      <c r="C8">
        <v>-13.494551963057354</v>
      </c>
      <c r="D8">
        <v>-0.7116788980495141</v>
      </c>
      <c r="E8">
        <f t="shared" si="0"/>
        <v>2515323.8376527005</v>
      </c>
      <c r="F8">
        <f t="shared" si="1"/>
        <v>6859995.2063514935</v>
      </c>
      <c r="G8">
        <f t="shared" si="2"/>
        <v>157.3483211019505</v>
      </c>
      <c r="H8">
        <v>2</v>
      </c>
      <c r="I8">
        <v>11</v>
      </c>
      <c r="J8">
        <v>267</v>
      </c>
      <c r="K8" t="s">
        <v>72</v>
      </c>
      <c r="L8">
        <v>25.9</v>
      </c>
      <c r="M8">
        <v>11.9</v>
      </c>
      <c r="N8">
        <v>-99</v>
      </c>
      <c r="O8">
        <v>-99</v>
      </c>
      <c r="P8">
        <v>3</v>
      </c>
      <c r="R8" s="20" t="s">
        <v>109</v>
      </c>
      <c r="S8" s="20">
        <v>-11.4</v>
      </c>
    </row>
    <row r="9" spans="1:19" ht="12.75">
      <c r="A9">
        <v>6</v>
      </c>
      <c r="B9">
        <v>-7.5805241658032365</v>
      </c>
      <c r="C9">
        <v>-10.213953053001083</v>
      </c>
      <c r="D9">
        <v>-0.9670782759351423</v>
      </c>
      <c r="E9">
        <f t="shared" si="0"/>
        <v>2515321.7401678767</v>
      </c>
      <c r="F9">
        <f t="shared" si="1"/>
        <v>6859998.975902488</v>
      </c>
      <c r="G9">
        <f t="shared" si="2"/>
        <v>157.09292172406487</v>
      </c>
      <c r="H9">
        <v>2</v>
      </c>
      <c r="I9">
        <v>11</v>
      </c>
      <c r="J9">
        <v>282</v>
      </c>
      <c r="K9" t="s">
        <v>73</v>
      </c>
      <c r="L9">
        <v>26.6</v>
      </c>
      <c r="M9">
        <v>13.1</v>
      </c>
      <c r="N9">
        <v>-99</v>
      </c>
      <c r="O9">
        <v>-99</v>
      </c>
      <c r="P9">
        <v>3</v>
      </c>
      <c r="R9" s="20" t="s">
        <v>110</v>
      </c>
      <c r="S9">
        <f>RADIANS(S8)</f>
        <v>-0.19896753472735357</v>
      </c>
    </row>
    <row r="10" spans="1:16" ht="12.75">
      <c r="A10">
        <v>7</v>
      </c>
      <c r="B10">
        <v>-4.7288003446632</v>
      </c>
      <c r="C10">
        <v>-8.25656928167015</v>
      </c>
      <c r="D10">
        <v>-0.5822267949933848</v>
      </c>
      <c r="E10">
        <f t="shared" si="0"/>
        <v>2515324.9225218063</v>
      </c>
      <c r="F10">
        <f t="shared" si="1"/>
        <v>6860000.3310052315</v>
      </c>
      <c r="G10">
        <f t="shared" si="2"/>
        <v>157.47777320500663</v>
      </c>
      <c r="H10">
        <v>2</v>
      </c>
      <c r="I10">
        <v>11</v>
      </c>
      <c r="J10">
        <v>300</v>
      </c>
      <c r="K10" t="s">
        <v>72</v>
      </c>
      <c r="L10">
        <v>26.2</v>
      </c>
      <c r="M10">
        <v>8.8</v>
      </c>
      <c r="N10">
        <v>-99</v>
      </c>
      <c r="O10">
        <v>-99</v>
      </c>
      <c r="P10">
        <v>3</v>
      </c>
    </row>
    <row r="11" spans="1:16" ht="12.75">
      <c r="A11">
        <v>8</v>
      </c>
      <c r="B11">
        <v>-4.663694689441427</v>
      </c>
      <c r="C11">
        <v>-3.060566273284925</v>
      </c>
      <c r="D11">
        <v>-0.18372935654668848</v>
      </c>
      <c r="E11">
        <f t="shared" si="0"/>
        <v>2515326.0133711393</v>
      </c>
      <c r="F11">
        <f t="shared" si="1"/>
        <v>6860005.411628594</v>
      </c>
      <c r="G11">
        <f t="shared" si="2"/>
        <v>157.87627064345332</v>
      </c>
      <c r="H11">
        <v>2</v>
      </c>
      <c r="I11">
        <v>11</v>
      </c>
      <c r="J11">
        <v>343</v>
      </c>
      <c r="K11" t="s">
        <v>72</v>
      </c>
      <c r="L11">
        <v>27.2</v>
      </c>
      <c r="M11">
        <v>13</v>
      </c>
      <c r="N11">
        <v>-99</v>
      </c>
      <c r="O11">
        <v>-99</v>
      </c>
      <c r="P11">
        <v>3</v>
      </c>
    </row>
    <row r="12" spans="1:16" ht="12.75">
      <c r="A12">
        <v>9</v>
      </c>
      <c r="B12">
        <v>-8.443443748934651</v>
      </c>
      <c r="C12">
        <v>-3.1478650239103807</v>
      </c>
      <c r="D12">
        <v>-0.9081329033023187</v>
      </c>
      <c r="E12">
        <f t="shared" si="0"/>
        <v>2515322.2909368495</v>
      </c>
      <c r="F12">
        <f t="shared" si="1"/>
        <v>6860006.07314729</v>
      </c>
      <c r="G12">
        <f t="shared" si="2"/>
        <v>157.15186709669769</v>
      </c>
      <c r="H12">
        <v>2</v>
      </c>
      <c r="I12">
        <v>11</v>
      </c>
      <c r="J12">
        <v>258</v>
      </c>
      <c r="K12" t="s">
        <v>72</v>
      </c>
      <c r="L12">
        <v>23.5</v>
      </c>
      <c r="M12">
        <v>11.7</v>
      </c>
      <c r="N12">
        <v>-99</v>
      </c>
      <c r="O12">
        <v>-99</v>
      </c>
      <c r="P12">
        <v>3</v>
      </c>
    </row>
    <row r="13" spans="1:16" ht="12.75">
      <c r="A13">
        <v>10</v>
      </c>
      <c r="B13">
        <v>-6.757299696762745</v>
      </c>
      <c r="C13">
        <v>0.438508225072308</v>
      </c>
      <c r="D13">
        <v>-0.5908672128203902</v>
      </c>
      <c r="E13">
        <f t="shared" si="0"/>
        <v>2515324.6526882583</v>
      </c>
      <c r="F13">
        <f t="shared" si="1"/>
        <v>6860009.255486859</v>
      </c>
      <c r="G13">
        <f t="shared" si="2"/>
        <v>157.4691327871796</v>
      </c>
      <c r="H13">
        <v>2</v>
      </c>
      <c r="I13">
        <v>11</v>
      </c>
      <c r="J13">
        <v>308</v>
      </c>
      <c r="K13" t="s">
        <v>72</v>
      </c>
      <c r="L13">
        <v>26.2</v>
      </c>
      <c r="M13">
        <v>14.4</v>
      </c>
      <c r="N13">
        <v>4.515</v>
      </c>
      <c r="O13">
        <v>3.99</v>
      </c>
      <c r="P13">
        <v>3</v>
      </c>
    </row>
    <row r="14" spans="1:16" ht="12.75">
      <c r="A14">
        <v>12</v>
      </c>
      <c r="B14">
        <v>-5.431700172134471</v>
      </c>
      <c r="C14">
        <v>3.983033058023871</v>
      </c>
      <c r="D14">
        <v>-0.3886700067493053</v>
      </c>
      <c r="E14">
        <f t="shared" si="0"/>
        <v>2515326.652736613</v>
      </c>
      <c r="F14">
        <f t="shared" si="1"/>
        <v>6860012.468067904</v>
      </c>
      <c r="G14">
        <f t="shared" si="2"/>
        <v>157.6713299932507</v>
      </c>
      <c r="H14">
        <v>2</v>
      </c>
      <c r="I14">
        <v>11</v>
      </c>
      <c r="J14">
        <v>301</v>
      </c>
      <c r="K14" t="s">
        <v>72</v>
      </c>
      <c r="L14">
        <v>27.7</v>
      </c>
      <c r="M14">
        <v>14.2</v>
      </c>
      <c r="N14">
        <v>-99</v>
      </c>
      <c r="O14">
        <v>-99</v>
      </c>
      <c r="P14">
        <v>3</v>
      </c>
    </row>
    <row r="15" spans="1:16" ht="12.75">
      <c r="A15">
        <v>13</v>
      </c>
      <c r="B15">
        <v>-8.467202508871702</v>
      </c>
      <c r="C15">
        <v>5.415673320650971</v>
      </c>
      <c r="D15">
        <v>-0.6560420190259654</v>
      </c>
      <c r="E15">
        <f t="shared" si="0"/>
        <v>2515323.960293036</v>
      </c>
      <c r="F15">
        <f t="shared" si="1"/>
        <v>6860014.472433176</v>
      </c>
      <c r="G15">
        <f t="shared" si="2"/>
        <v>157.40395798097404</v>
      </c>
      <c r="H15">
        <v>2</v>
      </c>
      <c r="I15">
        <v>11</v>
      </c>
      <c r="J15">
        <v>248</v>
      </c>
      <c r="K15" t="s">
        <v>72</v>
      </c>
      <c r="L15">
        <v>25</v>
      </c>
      <c r="M15">
        <v>13.1</v>
      </c>
      <c r="N15">
        <v>-99</v>
      </c>
      <c r="O15">
        <v>-99</v>
      </c>
      <c r="P15">
        <v>3</v>
      </c>
    </row>
    <row r="16" spans="1:16" ht="12.75">
      <c r="A16">
        <v>14</v>
      </c>
      <c r="B16">
        <v>-7.071716438141134</v>
      </c>
      <c r="C16">
        <v>7.192653905130335</v>
      </c>
      <c r="D16">
        <v>-0.7455311446908374</v>
      </c>
      <c r="E16">
        <f t="shared" si="0"/>
        <v>2515325.6794810616</v>
      </c>
      <c r="F16">
        <f t="shared" si="1"/>
        <v>6860015.938527956</v>
      </c>
      <c r="G16">
        <f t="shared" si="2"/>
        <v>157.31446885530917</v>
      </c>
      <c r="H16">
        <v>2</v>
      </c>
      <c r="I16">
        <v>11</v>
      </c>
      <c r="J16">
        <v>239</v>
      </c>
      <c r="K16" t="s">
        <v>72</v>
      </c>
      <c r="L16">
        <v>26.2</v>
      </c>
      <c r="M16">
        <v>18.7</v>
      </c>
      <c r="N16">
        <v>-99</v>
      </c>
      <c r="O16">
        <v>-99</v>
      </c>
      <c r="P16">
        <v>3</v>
      </c>
    </row>
    <row r="17" spans="1:16" ht="12.75">
      <c r="A17">
        <v>15</v>
      </c>
      <c r="B17">
        <v>-7.5347711687905825</v>
      </c>
      <c r="C17">
        <v>10.777560898543253</v>
      </c>
      <c r="D17">
        <v>-0.0936729671929887</v>
      </c>
      <c r="E17">
        <f t="shared" si="0"/>
        <v>2515325.9341450385</v>
      </c>
      <c r="F17">
        <f t="shared" si="1"/>
        <v>6860019.544235111</v>
      </c>
      <c r="G17">
        <f t="shared" si="2"/>
        <v>157.96632703280702</v>
      </c>
      <c r="H17">
        <v>2</v>
      </c>
      <c r="I17">
        <v>11</v>
      </c>
      <c r="J17">
        <v>290</v>
      </c>
      <c r="K17" t="s">
        <v>72</v>
      </c>
      <c r="L17">
        <v>26.4</v>
      </c>
      <c r="M17">
        <v>13.7</v>
      </c>
      <c r="N17">
        <v>-99</v>
      </c>
      <c r="O17">
        <v>-99</v>
      </c>
      <c r="P17">
        <v>3</v>
      </c>
    </row>
    <row r="18" spans="1:16" ht="12.75">
      <c r="A18">
        <v>18</v>
      </c>
      <c r="B18">
        <v>-8.404295610339112</v>
      </c>
      <c r="C18">
        <v>14.423271408160893</v>
      </c>
      <c r="D18">
        <v>-0.5306122921059963</v>
      </c>
      <c r="E18">
        <f t="shared" si="0"/>
        <v>2515325.802376736</v>
      </c>
      <c r="F18">
        <f t="shared" si="1"/>
        <v>6860023.289887924</v>
      </c>
      <c r="G18">
        <f t="shared" si="2"/>
        <v>157.52938770789402</v>
      </c>
      <c r="H18">
        <v>2</v>
      </c>
      <c r="I18">
        <v>11</v>
      </c>
      <c r="J18">
        <v>223</v>
      </c>
      <c r="K18" t="s">
        <v>72</v>
      </c>
      <c r="L18">
        <v>23</v>
      </c>
      <c r="M18">
        <v>14.1</v>
      </c>
      <c r="N18">
        <v>-99</v>
      </c>
      <c r="O18">
        <v>-99</v>
      </c>
      <c r="P18">
        <v>3</v>
      </c>
    </row>
    <row r="19" spans="1:16" ht="12.75">
      <c r="A19">
        <v>20</v>
      </c>
      <c r="B19">
        <v>-4.106429820457448</v>
      </c>
      <c r="C19">
        <v>14.51019049218715</v>
      </c>
      <c r="D19">
        <v>-0.0703891182158651</v>
      </c>
      <c r="E19">
        <f t="shared" si="0"/>
        <v>2515330.0326308776</v>
      </c>
      <c r="F19">
        <f t="shared" si="1"/>
        <v>6860022.525587475</v>
      </c>
      <c r="G19">
        <f t="shared" si="2"/>
        <v>157.98961088178413</v>
      </c>
      <c r="H19">
        <v>2</v>
      </c>
      <c r="I19">
        <v>11</v>
      </c>
      <c r="J19">
        <v>258</v>
      </c>
      <c r="K19" t="s">
        <v>72</v>
      </c>
      <c r="L19">
        <v>26.3</v>
      </c>
      <c r="M19">
        <v>12.9</v>
      </c>
      <c r="N19">
        <v>3.11</v>
      </c>
      <c r="O19">
        <v>3.025</v>
      </c>
      <c r="P19">
        <v>3</v>
      </c>
    </row>
    <row r="20" spans="1:16" ht="12.75">
      <c r="A20">
        <v>22</v>
      </c>
      <c r="B20">
        <v>-3.326617160509903</v>
      </c>
      <c r="C20">
        <v>10.896655077150214</v>
      </c>
      <c r="D20">
        <v>0.19185709440303372</v>
      </c>
      <c r="E20">
        <f t="shared" si="0"/>
        <v>2515330.08281695</v>
      </c>
      <c r="F20">
        <f t="shared" si="1"/>
        <v>6860018.829207173</v>
      </c>
      <c r="G20">
        <f t="shared" si="2"/>
        <v>158.25185709440305</v>
      </c>
      <c r="H20">
        <v>2</v>
      </c>
      <c r="I20">
        <v>11</v>
      </c>
      <c r="J20">
        <v>285</v>
      </c>
      <c r="K20" t="s">
        <v>72</v>
      </c>
      <c r="L20">
        <v>26.4</v>
      </c>
      <c r="M20">
        <v>14.7</v>
      </c>
      <c r="N20">
        <v>-99</v>
      </c>
      <c r="O20">
        <v>-99</v>
      </c>
      <c r="P20">
        <v>3</v>
      </c>
    </row>
    <row r="21" spans="1:16" ht="12.75">
      <c r="A21">
        <v>24</v>
      </c>
      <c r="B21">
        <v>-3.004624455711814</v>
      </c>
      <c r="C21">
        <v>7.621389577754712</v>
      </c>
      <c r="D21">
        <v>-0.001017914417367427</v>
      </c>
      <c r="E21">
        <f t="shared" si="0"/>
        <v>2515329.7510768496</v>
      </c>
      <c r="F21">
        <f t="shared" si="1"/>
        <v>6860015.554914592</v>
      </c>
      <c r="G21">
        <f t="shared" si="2"/>
        <v>158.05898208558264</v>
      </c>
      <c r="H21">
        <v>2</v>
      </c>
      <c r="I21">
        <v>11</v>
      </c>
      <c r="J21">
        <v>264</v>
      </c>
      <c r="K21" t="s">
        <v>72</v>
      </c>
      <c r="L21">
        <v>25.4</v>
      </c>
      <c r="M21">
        <v>13.9</v>
      </c>
      <c r="N21">
        <v>-99</v>
      </c>
      <c r="O21">
        <v>-99</v>
      </c>
      <c r="P21">
        <v>3</v>
      </c>
    </row>
    <row r="22" spans="1:16" ht="12.75">
      <c r="A22">
        <v>26</v>
      </c>
      <c r="B22">
        <v>-2.47437412944062</v>
      </c>
      <c r="C22">
        <v>4.106503874221254</v>
      </c>
      <c r="D22">
        <v>-0.09972028988311077</v>
      </c>
      <c r="E22">
        <f t="shared" si="0"/>
        <v>2515329.5761229997</v>
      </c>
      <c r="F22">
        <f t="shared" si="1"/>
        <v>6860012.004565586</v>
      </c>
      <c r="G22">
        <f t="shared" si="2"/>
        <v>157.96027971011688</v>
      </c>
      <c r="H22">
        <v>2</v>
      </c>
      <c r="I22">
        <v>11</v>
      </c>
      <c r="J22">
        <v>353</v>
      </c>
      <c r="K22" t="s">
        <v>72</v>
      </c>
      <c r="L22">
        <v>29.4</v>
      </c>
      <c r="M22">
        <v>16.3</v>
      </c>
      <c r="N22">
        <v>-99</v>
      </c>
      <c r="O22">
        <v>-99</v>
      </c>
      <c r="P22">
        <v>3</v>
      </c>
    </row>
    <row r="23" spans="1:16" ht="12.75">
      <c r="A23">
        <v>27</v>
      </c>
      <c r="B23">
        <v>-2.6966964655357772</v>
      </c>
      <c r="C23">
        <v>0.6341038635302567</v>
      </c>
      <c r="D23">
        <v>-0.232548546728523</v>
      </c>
      <c r="E23">
        <f t="shared" si="0"/>
        <v>2515328.671841471</v>
      </c>
      <c r="F23">
        <f t="shared" si="1"/>
        <v>6860008.644615591</v>
      </c>
      <c r="G23">
        <f t="shared" si="2"/>
        <v>157.8274514532715</v>
      </c>
      <c r="H23">
        <v>2</v>
      </c>
      <c r="I23">
        <v>11</v>
      </c>
      <c r="J23">
        <v>283</v>
      </c>
      <c r="K23" t="s">
        <v>72</v>
      </c>
      <c r="L23">
        <v>25.4</v>
      </c>
      <c r="M23">
        <v>11.7</v>
      </c>
      <c r="N23">
        <v>-99</v>
      </c>
      <c r="O23">
        <v>-99</v>
      </c>
      <c r="P23">
        <v>3</v>
      </c>
    </row>
    <row r="24" spans="1:16" ht="12.75">
      <c r="A24">
        <v>28</v>
      </c>
      <c r="B24">
        <v>-2.4539430034426752</v>
      </c>
      <c r="C24">
        <v>-3.1458827414281956</v>
      </c>
      <c r="D24">
        <v>-0.3171799476481665</v>
      </c>
      <c r="E24">
        <f t="shared" si="0"/>
        <v>2515328.162663594</v>
      </c>
      <c r="F24">
        <f t="shared" si="1"/>
        <v>6860004.891221678</v>
      </c>
      <c r="G24">
        <f t="shared" si="2"/>
        <v>157.74282005235185</v>
      </c>
      <c r="H24">
        <v>2</v>
      </c>
      <c r="I24">
        <v>11</v>
      </c>
      <c r="J24">
        <v>308</v>
      </c>
      <c r="K24" t="s">
        <v>72</v>
      </c>
      <c r="L24">
        <v>28.3</v>
      </c>
      <c r="M24">
        <v>9.5</v>
      </c>
      <c r="N24">
        <v>-99</v>
      </c>
      <c r="O24">
        <v>-99</v>
      </c>
      <c r="P24">
        <v>3</v>
      </c>
    </row>
    <row r="25" spans="1:16" ht="12.75">
      <c r="A25">
        <v>30</v>
      </c>
      <c r="B25">
        <v>-2.3011137247769886</v>
      </c>
      <c r="C25">
        <v>-9.884334559520518</v>
      </c>
      <c r="D25">
        <v>-0.37617637383737557</v>
      </c>
      <c r="E25">
        <f t="shared" si="0"/>
        <v>2515326.9805732653</v>
      </c>
      <c r="F25">
        <f t="shared" si="1"/>
        <v>6859998.25550377</v>
      </c>
      <c r="G25">
        <f t="shared" si="2"/>
        <v>157.68382362616262</v>
      </c>
      <c r="H25">
        <v>2</v>
      </c>
      <c r="I25">
        <v>11</v>
      </c>
      <c r="J25">
        <v>294</v>
      </c>
      <c r="K25" t="s">
        <v>72</v>
      </c>
      <c r="L25">
        <v>26.1</v>
      </c>
      <c r="M25">
        <v>10.8</v>
      </c>
      <c r="N25">
        <v>-99</v>
      </c>
      <c r="O25">
        <v>-99</v>
      </c>
      <c r="P25">
        <v>3</v>
      </c>
    </row>
    <row r="26" spans="1:16" ht="12.75">
      <c r="A26">
        <v>31</v>
      </c>
      <c r="B26">
        <v>-2.9483618399710254</v>
      </c>
      <c r="C26">
        <v>-11.639278731026671</v>
      </c>
      <c r="D26">
        <v>-0.5334270831688732</v>
      </c>
      <c r="E26">
        <f t="shared" si="0"/>
        <v>2515325.999216998</v>
      </c>
      <c r="F26">
        <f t="shared" si="1"/>
        <v>6859996.663115926</v>
      </c>
      <c r="G26">
        <f t="shared" si="2"/>
        <v>157.52657291683113</v>
      </c>
      <c r="H26">
        <v>2</v>
      </c>
      <c r="I26">
        <v>11</v>
      </c>
      <c r="J26">
        <v>277</v>
      </c>
      <c r="K26" t="s">
        <v>72</v>
      </c>
      <c r="L26">
        <v>25.1</v>
      </c>
      <c r="M26">
        <v>13.3</v>
      </c>
      <c r="N26">
        <v>-99</v>
      </c>
      <c r="O26">
        <v>-99</v>
      </c>
      <c r="P26">
        <v>3</v>
      </c>
    </row>
    <row r="27" spans="1:16" ht="12.75">
      <c r="A27">
        <v>33</v>
      </c>
      <c r="B27">
        <v>-2.79026124000632</v>
      </c>
      <c r="C27">
        <v>-15.49456051761442</v>
      </c>
      <c r="D27">
        <v>-0.6570483293883979</v>
      </c>
      <c r="E27">
        <f t="shared" si="0"/>
        <v>2515325.3921737145</v>
      </c>
      <c r="F27">
        <f t="shared" si="1"/>
        <v>6859992.852644577</v>
      </c>
      <c r="G27">
        <f t="shared" si="2"/>
        <v>157.4029516706116</v>
      </c>
      <c r="H27">
        <v>2</v>
      </c>
      <c r="I27">
        <v>11</v>
      </c>
      <c r="J27">
        <v>295</v>
      </c>
      <c r="K27" t="s">
        <v>72</v>
      </c>
      <c r="L27">
        <v>24.8</v>
      </c>
      <c r="M27">
        <v>11.7</v>
      </c>
      <c r="N27">
        <v>-99</v>
      </c>
      <c r="O27">
        <v>-99</v>
      </c>
      <c r="P27">
        <v>3</v>
      </c>
    </row>
    <row r="28" spans="1:16" ht="12.75">
      <c r="A28">
        <v>37</v>
      </c>
      <c r="B28">
        <v>5.183748123857644</v>
      </c>
      <c r="C28">
        <v>-21.673188325401398</v>
      </c>
      <c r="D28">
        <v>-0.15712623166697287</v>
      </c>
      <c r="E28">
        <f t="shared" si="0"/>
        <v>2515331.9876141003</v>
      </c>
      <c r="F28">
        <f t="shared" si="1"/>
        <v>6859985.219792355</v>
      </c>
      <c r="G28">
        <f t="shared" si="2"/>
        <v>157.90287376833302</v>
      </c>
      <c r="H28">
        <v>2</v>
      </c>
      <c r="I28">
        <v>11</v>
      </c>
      <c r="J28">
        <v>272</v>
      </c>
      <c r="K28" t="s">
        <v>72</v>
      </c>
      <c r="L28">
        <v>26.6</v>
      </c>
      <c r="M28">
        <v>8.9</v>
      </c>
      <c r="N28">
        <v>-99</v>
      </c>
      <c r="O28">
        <v>-99</v>
      </c>
      <c r="P28">
        <v>4</v>
      </c>
    </row>
    <row r="29" spans="1:16" ht="12.75">
      <c r="A29">
        <v>38</v>
      </c>
      <c r="B29">
        <v>4.821804910294338</v>
      </c>
      <c r="C29">
        <v>-18.34465237498416</v>
      </c>
      <c r="D29">
        <v>-0.05842974653980937</v>
      </c>
      <c r="E29">
        <f t="shared" si="0"/>
        <v>2515332.2907211646</v>
      </c>
      <c r="F29">
        <f t="shared" si="1"/>
        <v>6859988.554200934</v>
      </c>
      <c r="G29">
        <f t="shared" si="2"/>
        <v>158.0015702534602</v>
      </c>
      <c r="H29">
        <v>2</v>
      </c>
      <c r="I29">
        <v>11</v>
      </c>
      <c r="J29">
        <v>240</v>
      </c>
      <c r="K29" t="s">
        <v>72</v>
      </c>
      <c r="L29">
        <v>24.1</v>
      </c>
      <c r="M29">
        <v>11.6</v>
      </c>
      <c r="N29">
        <v>-99</v>
      </c>
      <c r="O29">
        <v>-99</v>
      </c>
      <c r="P29">
        <v>4</v>
      </c>
    </row>
    <row r="30" spans="1:16" ht="12.75">
      <c r="A30">
        <v>39</v>
      </c>
      <c r="B30">
        <v>1.8759544161592243</v>
      </c>
      <c r="C30">
        <v>-15.257817742514646</v>
      </c>
      <c r="D30">
        <v>-0.17583705700616636</v>
      </c>
      <c r="E30">
        <f t="shared" si="0"/>
        <v>2515330.013124364</v>
      </c>
      <c r="F30">
        <f t="shared" si="1"/>
        <v>6859992.162404919</v>
      </c>
      <c r="G30">
        <f t="shared" si="2"/>
        <v>157.88416294299384</v>
      </c>
      <c r="H30">
        <v>2</v>
      </c>
      <c r="I30">
        <v>11</v>
      </c>
      <c r="J30">
        <v>332</v>
      </c>
      <c r="K30" t="s">
        <v>72</v>
      </c>
      <c r="L30">
        <v>28.1</v>
      </c>
      <c r="M30">
        <v>13.7</v>
      </c>
      <c r="N30">
        <v>-99</v>
      </c>
      <c r="O30">
        <v>-99</v>
      </c>
      <c r="P30">
        <v>4</v>
      </c>
    </row>
    <row r="31" spans="1:16" ht="12.75">
      <c r="A31">
        <v>40</v>
      </c>
      <c r="B31">
        <v>4.295790635771337</v>
      </c>
      <c r="C31">
        <v>-13.07220754839954</v>
      </c>
      <c r="D31">
        <v>0.12284164302817557</v>
      </c>
      <c r="E31">
        <f t="shared" si="0"/>
        <v>2515332.817221956</v>
      </c>
      <c r="F31">
        <f t="shared" si="1"/>
        <v>6859993.8265972</v>
      </c>
      <c r="G31">
        <f t="shared" si="2"/>
        <v>158.18284164302818</v>
      </c>
      <c r="H31">
        <v>2</v>
      </c>
      <c r="I31">
        <v>11</v>
      </c>
      <c r="J31">
        <v>272</v>
      </c>
      <c r="K31" t="s">
        <v>72</v>
      </c>
      <c r="L31">
        <v>26.1</v>
      </c>
      <c r="M31">
        <v>12</v>
      </c>
      <c r="N31">
        <v>-99</v>
      </c>
      <c r="O31">
        <v>-99</v>
      </c>
      <c r="P31">
        <v>4</v>
      </c>
    </row>
    <row r="32" spans="1:16" ht="12.75">
      <c r="A32">
        <v>42</v>
      </c>
      <c r="B32">
        <v>2.053611889723781</v>
      </c>
      <c r="C32">
        <v>-9.824183639665605</v>
      </c>
      <c r="D32">
        <v>-0.134389664828932</v>
      </c>
      <c r="E32">
        <f t="shared" si="0"/>
        <v>2515331.2612745296</v>
      </c>
      <c r="F32">
        <f t="shared" si="1"/>
        <v>6859997.4537245</v>
      </c>
      <c r="G32">
        <f t="shared" si="2"/>
        <v>157.92561033517106</v>
      </c>
      <c r="H32">
        <v>2</v>
      </c>
      <c r="I32">
        <v>11</v>
      </c>
      <c r="J32">
        <v>190</v>
      </c>
      <c r="K32" t="s">
        <v>72</v>
      </c>
      <c r="L32">
        <v>21.9</v>
      </c>
      <c r="M32">
        <v>11</v>
      </c>
      <c r="N32">
        <v>-99</v>
      </c>
      <c r="O32">
        <v>-99</v>
      </c>
      <c r="P32">
        <v>4</v>
      </c>
    </row>
    <row r="33" spans="1:16" ht="12.75">
      <c r="A33">
        <v>43</v>
      </c>
      <c r="B33">
        <v>3.4724684745707486</v>
      </c>
      <c r="C33">
        <v>-6.31587549315009</v>
      </c>
      <c r="D33">
        <v>0.0213514531248431</v>
      </c>
      <c r="E33">
        <f t="shared" si="0"/>
        <v>2515333.345581598</v>
      </c>
      <c r="F33">
        <f t="shared" si="1"/>
        <v>6860000.612370429</v>
      </c>
      <c r="G33">
        <f t="shared" si="2"/>
        <v>158.08135145312485</v>
      </c>
      <c r="H33">
        <v>2</v>
      </c>
      <c r="I33">
        <v>11</v>
      </c>
      <c r="J33">
        <v>207</v>
      </c>
      <c r="K33" t="s">
        <v>72</v>
      </c>
      <c r="L33">
        <v>22.5</v>
      </c>
      <c r="M33">
        <v>12.8</v>
      </c>
      <c r="N33">
        <v>-99</v>
      </c>
      <c r="O33">
        <v>-99</v>
      </c>
      <c r="P33">
        <v>4</v>
      </c>
    </row>
    <row r="34" spans="1:16" ht="12.75">
      <c r="A34">
        <v>44</v>
      </c>
      <c r="B34">
        <v>3.3850573359000844</v>
      </c>
      <c r="C34">
        <v>-2.668164990958278</v>
      </c>
      <c r="D34">
        <v>-0.10586121687642641</v>
      </c>
      <c r="E34">
        <f t="shared" si="0"/>
        <v>2515333.9808917353</v>
      </c>
      <c r="F34">
        <f t="shared" si="1"/>
        <v>6860004.20539334</v>
      </c>
      <c r="G34">
        <f t="shared" si="2"/>
        <v>157.95413878312357</v>
      </c>
      <c r="H34">
        <v>2</v>
      </c>
      <c r="I34">
        <v>11</v>
      </c>
      <c r="J34">
        <v>307</v>
      </c>
      <c r="K34" t="s">
        <v>72</v>
      </c>
      <c r="L34">
        <v>28.7</v>
      </c>
      <c r="M34">
        <v>12.8</v>
      </c>
      <c r="N34">
        <v>-99</v>
      </c>
      <c r="O34">
        <v>-99</v>
      </c>
      <c r="P34">
        <v>4</v>
      </c>
    </row>
    <row r="35" spans="1:16" ht="12.75">
      <c r="A35">
        <v>45</v>
      </c>
      <c r="B35">
        <v>5.248538335941891</v>
      </c>
      <c r="C35">
        <v>-2.5832713901524986</v>
      </c>
      <c r="D35">
        <v>0.31118753651960346</v>
      </c>
      <c r="E35">
        <f t="shared" si="0"/>
        <v>2515335.824388287</v>
      </c>
      <c r="F35">
        <f t="shared" si="1"/>
        <v>6860003.920281392</v>
      </c>
      <c r="G35">
        <f t="shared" si="2"/>
        <v>158.3711875365196</v>
      </c>
      <c r="H35">
        <v>2</v>
      </c>
      <c r="I35">
        <v>11</v>
      </c>
      <c r="J35">
        <v>311</v>
      </c>
      <c r="K35" t="s">
        <v>72</v>
      </c>
      <c r="L35">
        <v>26.6</v>
      </c>
      <c r="M35">
        <v>14.8</v>
      </c>
      <c r="N35">
        <v>-99</v>
      </c>
      <c r="O35">
        <v>-99</v>
      </c>
      <c r="P35">
        <v>4</v>
      </c>
    </row>
    <row r="36" spans="1:16" ht="12.75">
      <c r="A36">
        <v>49</v>
      </c>
      <c r="B36">
        <v>0.7275618628319995</v>
      </c>
      <c r="C36">
        <v>11.225533871632116</v>
      </c>
      <c r="D36">
        <v>0.6191717152682861</v>
      </c>
      <c r="E36">
        <f t="shared" si="0"/>
        <v>2515334.122017091</v>
      </c>
      <c r="F36">
        <f t="shared" si="1"/>
        <v>6860018.350259331</v>
      </c>
      <c r="G36">
        <f t="shared" si="2"/>
        <v>158.6791717152683</v>
      </c>
      <c r="H36">
        <v>2</v>
      </c>
      <c r="I36">
        <v>11</v>
      </c>
      <c r="J36">
        <v>234</v>
      </c>
      <c r="K36" t="s">
        <v>72</v>
      </c>
      <c r="L36">
        <v>25</v>
      </c>
      <c r="M36">
        <v>11.3</v>
      </c>
      <c r="N36">
        <v>-99</v>
      </c>
      <c r="O36">
        <v>-99</v>
      </c>
      <c r="P36">
        <v>4</v>
      </c>
    </row>
    <row r="37" spans="1:16" ht="12.75">
      <c r="A37">
        <v>51</v>
      </c>
      <c r="B37">
        <v>2.3423438516483275</v>
      </c>
      <c r="C37">
        <v>14.881883195087848</v>
      </c>
      <c r="D37">
        <v>0.9937262080488412</v>
      </c>
      <c r="E37">
        <f t="shared" si="0"/>
        <v>2515336.427645611</v>
      </c>
      <c r="F37">
        <f t="shared" si="1"/>
        <v>6860021.615299664</v>
      </c>
      <c r="G37">
        <f t="shared" si="2"/>
        <v>159.05372620804886</v>
      </c>
      <c r="H37">
        <v>2</v>
      </c>
      <c r="I37">
        <v>11</v>
      </c>
      <c r="J37">
        <v>208</v>
      </c>
      <c r="K37" t="s">
        <v>72</v>
      </c>
      <c r="L37">
        <v>23.1</v>
      </c>
      <c r="M37">
        <v>12.8</v>
      </c>
      <c r="N37">
        <v>2.88</v>
      </c>
      <c r="O37">
        <v>2.06</v>
      </c>
      <c r="P37">
        <v>4</v>
      </c>
    </row>
    <row r="38" spans="1:16" ht="12.75">
      <c r="A38">
        <v>52</v>
      </c>
      <c r="B38">
        <v>4.405409283761102</v>
      </c>
      <c r="C38">
        <v>14.810220649152097</v>
      </c>
      <c r="D38">
        <v>1.0542520515827913</v>
      </c>
      <c r="E38">
        <f t="shared" si="0"/>
        <v>2515338.435844557</v>
      </c>
      <c r="F38">
        <f t="shared" si="1"/>
        <v>6860021.137270911</v>
      </c>
      <c r="G38">
        <f t="shared" si="2"/>
        <v>159.11425205158278</v>
      </c>
      <c r="H38">
        <v>2</v>
      </c>
      <c r="I38">
        <v>11</v>
      </c>
      <c r="J38">
        <v>215</v>
      </c>
      <c r="K38" t="s">
        <v>72</v>
      </c>
      <c r="L38">
        <v>23.1</v>
      </c>
      <c r="M38">
        <v>12</v>
      </c>
      <c r="N38">
        <v>-99</v>
      </c>
      <c r="O38">
        <v>-99</v>
      </c>
      <c r="P38">
        <v>4</v>
      </c>
    </row>
    <row r="39" spans="1:16" ht="12.75">
      <c r="A39">
        <v>53</v>
      </c>
      <c r="B39">
        <v>8.582377682498727</v>
      </c>
      <c r="C39">
        <v>15.272124319488995</v>
      </c>
      <c r="D39">
        <v>1.1609670803521324</v>
      </c>
      <c r="E39">
        <f t="shared" si="0"/>
        <v>2515342.6217049267</v>
      </c>
      <c r="F39">
        <f t="shared" si="1"/>
        <v>6860020.764453299</v>
      </c>
      <c r="G39">
        <f t="shared" si="2"/>
        <v>159.22096708035212</v>
      </c>
      <c r="H39">
        <v>2</v>
      </c>
      <c r="I39">
        <v>11</v>
      </c>
      <c r="J39">
        <v>258</v>
      </c>
      <c r="K39" t="s">
        <v>72</v>
      </c>
      <c r="L39">
        <v>27.9</v>
      </c>
      <c r="M39">
        <v>12.5</v>
      </c>
      <c r="N39">
        <v>-99</v>
      </c>
      <c r="O39">
        <v>-99</v>
      </c>
      <c r="P39">
        <v>4</v>
      </c>
    </row>
    <row r="40" spans="1:16" ht="12.75">
      <c r="A40">
        <v>54</v>
      </c>
      <c r="B40">
        <v>8.346155542329953</v>
      </c>
      <c r="C40">
        <v>11.760090699647158</v>
      </c>
      <c r="D40">
        <v>1.2209565998586656</v>
      </c>
      <c r="E40">
        <f t="shared" si="0"/>
        <v>2515341.6959639476</v>
      </c>
      <c r="F40">
        <f t="shared" si="1"/>
        <v>6860017.3683990175</v>
      </c>
      <c r="G40">
        <f t="shared" si="2"/>
        <v>159.28095659985865</v>
      </c>
      <c r="H40">
        <v>2</v>
      </c>
      <c r="I40">
        <v>11</v>
      </c>
      <c r="J40">
        <v>274</v>
      </c>
      <c r="K40" t="s">
        <v>72</v>
      </c>
      <c r="L40">
        <v>26.9</v>
      </c>
      <c r="M40">
        <v>11.9</v>
      </c>
      <c r="N40">
        <v>-99</v>
      </c>
      <c r="O40">
        <v>-99</v>
      </c>
      <c r="P40">
        <v>4</v>
      </c>
    </row>
    <row r="41" spans="1:16" ht="12.75">
      <c r="A41">
        <v>55</v>
      </c>
      <c r="B41">
        <v>4.9707849043793395</v>
      </c>
      <c r="C41">
        <v>11.517617798224396</v>
      </c>
      <c r="D41">
        <v>0.9156209328758564</v>
      </c>
      <c r="E41">
        <f t="shared" si="0"/>
        <v>2515338.3392588585</v>
      </c>
      <c r="F41">
        <f t="shared" si="1"/>
        <v>6860017.797876604</v>
      </c>
      <c r="G41">
        <f t="shared" si="2"/>
        <v>158.97562093287587</v>
      </c>
      <c r="H41">
        <v>2</v>
      </c>
      <c r="I41">
        <v>11</v>
      </c>
      <c r="J41">
        <v>309</v>
      </c>
      <c r="K41" t="s">
        <v>72</v>
      </c>
      <c r="L41">
        <v>27.7</v>
      </c>
      <c r="M41">
        <v>9</v>
      </c>
      <c r="N41">
        <v>-99</v>
      </c>
      <c r="O41">
        <v>-99</v>
      </c>
      <c r="P41">
        <v>4</v>
      </c>
    </row>
    <row r="42" spans="1:16" ht="12.75">
      <c r="A42">
        <v>56</v>
      </c>
      <c r="B42">
        <v>4.709044888480089</v>
      </c>
      <c r="C42">
        <v>9.891768411459186</v>
      </c>
      <c r="D42">
        <v>0.8154964897730608</v>
      </c>
      <c r="E42">
        <f t="shared" si="0"/>
        <v>2515337.7613215996</v>
      </c>
      <c r="F42">
        <f t="shared" si="1"/>
        <v>6860016.255838152</v>
      </c>
      <c r="G42">
        <f t="shared" si="2"/>
        <v>158.87549648977307</v>
      </c>
      <c r="H42">
        <v>2</v>
      </c>
      <c r="I42">
        <v>11</v>
      </c>
      <c r="J42">
        <v>236</v>
      </c>
      <c r="K42" t="s">
        <v>72</v>
      </c>
      <c r="L42">
        <v>24.2</v>
      </c>
      <c r="M42">
        <v>12.6</v>
      </c>
      <c r="N42">
        <v>-99</v>
      </c>
      <c r="O42">
        <v>-99</v>
      </c>
      <c r="P42">
        <v>4</v>
      </c>
    </row>
    <row r="43" spans="1:16" ht="12.75">
      <c r="A43">
        <v>57</v>
      </c>
      <c r="B43">
        <v>8.332478757960267</v>
      </c>
      <c r="C43">
        <v>8.090549763713238</v>
      </c>
      <c r="D43">
        <v>0.6503328201666949</v>
      </c>
      <c r="E43">
        <f t="shared" si="0"/>
        <v>2515340.957245288</v>
      </c>
      <c r="F43">
        <f t="shared" si="1"/>
        <v>6860013.7739571305</v>
      </c>
      <c r="G43">
        <f t="shared" si="2"/>
        <v>158.71033282016668</v>
      </c>
      <c r="H43">
        <v>2</v>
      </c>
      <c r="I43">
        <v>11</v>
      </c>
      <c r="J43">
        <v>282</v>
      </c>
      <c r="K43" t="s">
        <v>72</v>
      </c>
      <c r="L43">
        <v>25.5</v>
      </c>
      <c r="M43">
        <v>13.4</v>
      </c>
      <c r="N43">
        <v>-99</v>
      </c>
      <c r="O43">
        <v>-99</v>
      </c>
      <c r="P43">
        <v>4</v>
      </c>
    </row>
    <row r="44" spans="1:16" ht="12.75">
      <c r="A44">
        <v>59</v>
      </c>
      <c r="B44">
        <v>5.220090735836862</v>
      </c>
      <c r="C44">
        <v>4.426261395593858</v>
      </c>
      <c r="D44">
        <v>0.13426225219484375</v>
      </c>
      <c r="E44">
        <f t="shared" si="0"/>
        <v>2515337.1819875324</v>
      </c>
      <c r="F44">
        <f t="shared" si="1"/>
        <v>6860010.797147206</v>
      </c>
      <c r="G44">
        <f t="shared" si="2"/>
        <v>158.19426225219485</v>
      </c>
      <c r="H44">
        <v>2</v>
      </c>
      <c r="I44">
        <v>11</v>
      </c>
      <c r="J44">
        <v>301</v>
      </c>
      <c r="K44" t="s">
        <v>72</v>
      </c>
      <c r="L44">
        <v>27.4</v>
      </c>
      <c r="M44">
        <v>12.2</v>
      </c>
      <c r="N44">
        <v>-99</v>
      </c>
      <c r="O44">
        <v>-99</v>
      </c>
      <c r="P44">
        <v>4</v>
      </c>
    </row>
    <row r="45" spans="1:16" ht="12.75">
      <c r="A45">
        <v>60</v>
      </c>
      <c r="B45">
        <v>6.873738091413434</v>
      </c>
      <c r="C45">
        <v>4.624533869401029</v>
      </c>
      <c r="D45">
        <v>0.5072166426174037</v>
      </c>
      <c r="E45">
        <f t="shared" si="0"/>
        <v>2515338.842200378</v>
      </c>
      <c r="F45">
        <f t="shared" si="1"/>
        <v>6860010.664652458</v>
      </c>
      <c r="G45">
        <f t="shared" si="2"/>
        <v>158.5672166426174</v>
      </c>
      <c r="H45">
        <v>2</v>
      </c>
      <c r="I45">
        <v>11</v>
      </c>
      <c r="J45">
        <v>269</v>
      </c>
      <c r="K45" t="s">
        <v>72</v>
      </c>
      <c r="L45">
        <v>24.6</v>
      </c>
      <c r="M45">
        <v>14.8</v>
      </c>
      <c r="N45">
        <v>-99</v>
      </c>
      <c r="O45">
        <v>-99</v>
      </c>
      <c r="P45">
        <v>4</v>
      </c>
    </row>
    <row r="46" spans="1:16" ht="12.75">
      <c r="A46">
        <v>61</v>
      </c>
      <c r="B46">
        <v>5.437966327973076</v>
      </c>
      <c r="C46">
        <v>0.8284481041607776</v>
      </c>
      <c r="D46">
        <v>0.06179025682065231</v>
      </c>
      <c r="E46">
        <f t="shared" si="0"/>
        <v>2515336.6844304884</v>
      </c>
      <c r="F46">
        <f t="shared" si="1"/>
        <v>6860007.227249835</v>
      </c>
      <c r="G46">
        <f t="shared" si="2"/>
        <v>158.12179025682065</v>
      </c>
      <c r="H46">
        <v>2</v>
      </c>
      <c r="I46">
        <v>11</v>
      </c>
      <c r="J46">
        <v>243</v>
      </c>
      <c r="K46" t="s">
        <v>72</v>
      </c>
      <c r="L46">
        <v>27.3</v>
      </c>
      <c r="M46">
        <v>14.8</v>
      </c>
      <c r="N46">
        <v>3.78</v>
      </c>
      <c r="O46">
        <v>2.93</v>
      </c>
      <c r="P46">
        <v>4</v>
      </c>
    </row>
    <row r="47" spans="1:16" ht="12.75">
      <c r="A47">
        <v>62</v>
      </c>
      <c r="B47">
        <v>9.423085891557943</v>
      </c>
      <c r="C47">
        <v>0.9877707564598648</v>
      </c>
      <c r="D47">
        <v>0.5891015032597522</v>
      </c>
      <c r="E47">
        <f t="shared" si="0"/>
        <v>2515340.6224196157</v>
      </c>
      <c r="F47">
        <f t="shared" si="1"/>
        <v>6860006.595741104</v>
      </c>
      <c r="G47">
        <f t="shared" si="2"/>
        <v>158.64910150325974</v>
      </c>
      <c r="H47">
        <v>2</v>
      </c>
      <c r="I47">
        <v>11</v>
      </c>
      <c r="J47">
        <v>251</v>
      </c>
      <c r="K47" t="s">
        <v>74</v>
      </c>
      <c r="L47">
        <v>23.9</v>
      </c>
      <c r="M47">
        <v>6.9</v>
      </c>
      <c r="N47">
        <v>-99</v>
      </c>
      <c r="O47">
        <v>-99</v>
      </c>
      <c r="P47">
        <v>4</v>
      </c>
    </row>
    <row r="48" spans="1:16" ht="12.75">
      <c r="A48">
        <v>64</v>
      </c>
      <c r="B48">
        <v>9.651893488075585</v>
      </c>
      <c r="C48">
        <v>-5.911041923872114</v>
      </c>
      <c r="D48">
        <v>0.3339821515507687</v>
      </c>
      <c r="E48">
        <f t="shared" si="0"/>
        <v>2515339.483112141</v>
      </c>
      <c r="F48">
        <f t="shared" si="1"/>
        <v>6859999.787808394</v>
      </c>
      <c r="G48">
        <f t="shared" si="2"/>
        <v>158.39398215155077</v>
      </c>
      <c r="H48">
        <v>2</v>
      </c>
      <c r="I48">
        <v>11</v>
      </c>
      <c r="J48">
        <v>268</v>
      </c>
      <c r="K48" t="s">
        <v>72</v>
      </c>
      <c r="L48">
        <v>23.5</v>
      </c>
      <c r="M48">
        <v>10.2</v>
      </c>
      <c r="N48">
        <v>-99</v>
      </c>
      <c r="O48">
        <v>-99</v>
      </c>
      <c r="P48">
        <v>4</v>
      </c>
    </row>
    <row r="49" spans="1:16" ht="12.75">
      <c r="A49">
        <v>65</v>
      </c>
      <c r="B49">
        <v>5.54801171662088</v>
      </c>
      <c r="C49">
        <v>-6.4274935782361835</v>
      </c>
      <c r="D49">
        <v>0.25117343218037996</v>
      </c>
      <c r="E49">
        <f t="shared" si="0"/>
        <v>2515335.3581146766</v>
      </c>
      <c r="F49">
        <f t="shared" si="1"/>
        <v>6860000.09270808</v>
      </c>
      <c r="G49">
        <f t="shared" si="2"/>
        <v>158.31117343218037</v>
      </c>
      <c r="H49">
        <v>2</v>
      </c>
      <c r="I49">
        <v>11</v>
      </c>
      <c r="J49">
        <v>213</v>
      </c>
      <c r="K49" t="s">
        <v>72</v>
      </c>
      <c r="L49">
        <v>23.6</v>
      </c>
      <c r="M49">
        <v>14.8</v>
      </c>
      <c r="N49">
        <v>-99</v>
      </c>
      <c r="O49">
        <v>-99</v>
      </c>
      <c r="P49">
        <v>4</v>
      </c>
    </row>
    <row r="50" spans="1:16" ht="12.75">
      <c r="A50">
        <v>66</v>
      </c>
      <c r="B50">
        <v>8.159263188254327</v>
      </c>
      <c r="C50">
        <v>-9.340851375887254</v>
      </c>
      <c r="D50">
        <v>0.5842926799290526</v>
      </c>
      <c r="E50">
        <f t="shared" si="0"/>
        <v>2515337.3420026693</v>
      </c>
      <c r="F50">
        <f t="shared" si="1"/>
        <v>6859996.720694389</v>
      </c>
      <c r="G50">
        <f t="shared" si="2"/>
        <v>158.64429267992907</v>
      </c>
      <c r="H50">
        <v>2</v>
      </c>
      <c r="I50">
        <v>11</v>
      </c>
      <c r="J50">
        <v>250</v>
      </c>
      <c r="K50" t="s">
        <v>72</v>
      </c>
      <c r="L50">
        <v>25</v>
      </c>
      <c r="M50">
        <v>14.7</v>
      </c>
      <c r="N50">
        <v>-99</v>
      </c>
      <c r="O50">
        <v>-99</v>
      </c>
      <c r="P50">
        <v>4</v>
      </c>
    </row>
    <row r="51" spans="1:16" ht="12.75">
      <c r="A51">
        <v>67</v>
      </c>
      <c r="B51">
        <v>6.49133989543651</v>
      </c>
      <c r="C51">
        <v>-11.342250591773118</v>
      </c>
      <c r="D51">
        <v>0.40181817904406036</v>
      </c>
      <c r="E51">
        <f t="shared" si="0"/>
        <v>2515335.311394298</v>
      </c>
      <c r="F51">
        <f t="shared" si="1"/>
        <v>6859995.088457711</v>
      </c>
      <c r="G51">
        <f t="shared" si="2"/>
        <v>158.46181817904406</v>
      </c>
      <c r="H51">
        <v>2</v>
      </c>
      <c r="I51">
        <v>11</v>
      </c>
      <c r="J51">
        <v>263</v>
      </c>
      <c r="K51" t="s">
        <v>72</v>
      </c>
      <c r="L51">
        <v>26.4</v>
      </c>
      <c r="M51">
        <v>12.8</v>
      </c>
      <c r="N51">
        <v>-99</v>
      </c>
      <c r="O51">
        <v>-99</v>
      </c>
      <c r="P51">
        <v>4</v>
      </c>
    </row>
    <row r="52" spans="1:16" ht="12.75">
      <c r="A52">
        <v>68</v>
      </c>
      <c r="B52">
        <v>8.044606896194221</v>
      </c>
      <c r="C52">
        <v>-12.820724805524698</v>
      </c>
      <c r="D52">
        <v>0.6437710768685784</v>
      </c>
      <c r="E52">
        <f t="shared" si="0"/>
        <v>2515336.5417858846</v>
      </c>
      <c r="F52">
        <f t="shared" si="1"/>
        <v>6859993.332137432</v>
      </c>
      <c r="G52">
        <f t="shared" si="2"/>
        <v>158.70377107686858</v>
      </c>
      <c r="H52">
        <v>2</v>
      </c>
      <c r="I52">
        <v>11</v>
      </c>
      <c r="J52">
        <v>281</v>
      </c>
      <c r="K52" t="s">
        <v>72</v>
      </c>
      <c r="L52">
        <v>26.5</v>
      </c>
      <c r="M52">
        <v>14.1</v>
      </c>
      <c r="N52">
        <v>-99</v>
      </c>
      <c r="O52">
        <v>-99</v>
      </c>
      <c r="P52">
        <v>4</v>
      </c>
    </row>
    <row r="53" spans="1:16" ht="12.75">
      <c r="A53">
        <v>69</v>
      </c>
      <c r="B53">
        <v>9.736391368423615</v>
      </c>
      <c r="C53">
        <v>-12.819757736232699</v>
      </c>
      <c r="D53">
        <v>0.8262386844231606</v>
      </c>
      <c r="E53">
        <f t="shared" si="0"/>
        <v>2515338.2003845847</v>
      </c>
      <c r="F53">
        <f t="shared" si="1"/>
        <v>6859992.998691804</v>
      </c>
      <c r="G53">
        <f t="shared" si="2"/>
        <v>158.88623868442318</v>
      </c>
      <c r="H53">
        <v>2</v>
      </c>
      <c r="I53">
        <v>11</v>
      </c>
      <c r="J53">
        <v>272</v>
      </c>
      <c r="K53" t="s">
        <v>72</v>
      </c>
      <c r="L53">
        <v>26</v>
      </c>
      <c r="M53">
        <v>9.6</v>
      </c>
      <c r="N53">
        <v>5</v>
      </c>
      <c r="O53">
        <v>2.77</v>
      </c>
      <c r="P53">
        <v>4</v>
      </c>
    </row>
    <row r="54" spans="1:16" ht="12.75">
      <c r="A54">
        <v>71</v>
      </c>
      <c r="B54">
        <v>8.138371955573135</v>
      </c>
      <c r="C54">
        <v>-19.846293125641658</v>
      </c>
      <c r="D54">
        <v>0.34878126294677403</v>
      </c>
      <c r="E54">
        <f t="shared" si="0"/>
        <v>2515335.2450459204</v>
      </c>
      <c r="F54">
        <f t="shared" si="1"/>
        <v>6859986.426641971</v>
      </c>
      <c r="G54">
        <f t="shared" si="2"/>
        <v>158.40878126294677</v>
      </c>
      <c r="H54">
        <v>2</v>
      </c>
      <c r="I54">
        <v>11</v>
      </c>
      <c r="J54">
        <v>244</v>
      </c>
      <c r="K54" t="s">
        <v>72</v>
      </c>
      <c r="L54">
        <v>23.9</v>
      </c>
      <c r="M54">
        <v>10.5</v>
      </c>
      <c r="N54">
        <v>-99</v>
      </c>
      <c r="O54">
        <v>-99</v>
      </c>
      <c r="P54">
        <v>4</v>
      </c>
    </row>
    <row r="55" spans="1:16" ht="12.75">
      <c r="A55">
        <v>72</v>
      </c>
      <c r="B55">
        <v>9.956720877910733</v>
      </c>
      <c r="C55">
        <v>-19.581076796875195</v>
      </c>
      <c r="D55">
        <v>0.39998197047418094</v>
      </c>
      <c r="E55">
        <f t="shared" si="0"/>
        <v>2515337.079942909</v>
      </c>
      <c r="F55">
        <f t="shared" si="1"/>
        <v>6859986.32721588</v>
      </c>
      <c r="G55">
        <f t="shared" si="2"/>
        <v>158.4599819704742</v>
      </c>
      <c r="H55">
        <v>2</v>
      </c>
      <c r="I55">
        <v>11</v>
      </c>
      <c r="J55">
        <v>298</v>
      </c>
      <c r="K55" t="s">
        <v>72</v>
      </c>
      <c r="L55">
        <v>27.4</v>
      </c>
      <c r="M55">
        <v>7</v>
      </c>
      <c r="N55">
        <v>-99</v>
      </c>
      <c r="O55">
        <v>-99</v>
      </c>
      <c r="P55">
        <v>4</v>
      </c>
    </row>
    <row r="56" spans="1:16" ht="12.75">
      <c r="A56">
        <v>73</v>
      </c>
      <c r="B56">
        <v>15.98014563904159</v>
      </c>
      <c r="C56">
        <v>-19.57931563514221</v>
      </c>
      <c r="D56">
        <v>0.3884047522464127</v>
      </c>
      <c r="E56">
        <f t="shared" si="0"/>
        <v>2515342.984880681</v>
      </c>
      <c r="F56">
        <f t="shared" si="1"/>
        <v>6859985.138368179</v>
      </c>
      <c r="G56">
        <f t="shared" si="2"/>
        <v>158.4484047522464</v>
      </c>
      <c r="H56">
        <v>2</v>
      </c>
      <c r="I56">
        <v>11</v>
      </c>
      <c r="J56">
        <v>246</v>
      </c>
      <c r="K56" t="s">
        <v>72</v>
      </c>
      <c r="L56">
        <v>24.1</v>
      </c>
      <c r="M56">
        <v>10.8</v>
      </c>
      <c r="N56">
        <v>-99</v>
      </c>
      <c r="O56">
        <v>-99</v>
      </c>
      <c r="P56">
        <v>5</v>
      </c>
    </row>
    <row r="57" spans="1:16" ht="12.75">
      <c r="A57">
        <v>74</v>
      </c>
      <c r="B57">
        <v>16.13826531114857</v>
      </c>
      <c r="C57">
        <v>-17.839674147225786</v>
      </c>
      <c r="D57">
        <v>0.5040318709875301</v>
      </c>
      <c r="E57">
        <f t="shared" si="0"/>
        <v>2515343.4837337476</v>
      </c>
      <c r="F57">
        <f t="shared" si="1"/>
        <v>6859986.812435069</v>
      </c>
      <c r="G57">
        <f t="shared" si="2"/>
        <v>158.56403187098752</v>
      </c>
      <c r="H57">
        <v>2</v>
      </c>
      <c r="I57">
        <v>11</v>
      </c>
      <c r="J57">
        <v>325</v>
      </c>
      <c r="K57" t="s">
        <v>75</v>
      </c>
      <c r="L57">
        <v>24.4</v>
      </c>
      <c r="M57">
        <v>13.3</v>
      </c>
      <c r="N57">
        <v>-99</v>
      </c>
      <c r="O57">
        <v>-99</v>
      </c>
      <c r="P57">
        <v>5</v>
      </c>
    </row>
    <row r="58" spans="1:16" ht="12.75">
      <c r="A58">
        <v>75</v>
      </c>
      <c r="B58">
        <v>13.819901184900123</v>
      </c>
      <c r="C58">
        <v>-14.5014599833997</v>
      </c>
      <c r="D58">
        <v>0.8111342188095162</v>
      </c>
      <c r="E58">
        <f t="shared" si="0"/>
        <v>2515341.8709307555</v>
      </c>
      <c r="F58">
        <f t="shared" si="1"/>
        <v>6859990.543031876</v>
      </c>
      <c r="G58">
        <f t="shared" si="2"/>
        <v>158.87113421880952</v>
      </c>
      <c r="H58">
        <v>2</v>
      </c>
      <c r="I58">
        <v>11</v>
      </c>
      <c r="J58">
        <v>323</v>
      </c>
      <c r="K58" t="s">
        <v>72</v>
      </c>
      <c r="L58">
        <v>25.6</v>
      </c>
      <c r="M58">
        <v>14.1</v>
      </c>
      <c r="N58">
        <v>-99</v>
      </c>
      <c r="O58">
        <v>-99</v>
      </c>
      <c r="P58">
        <v>5</v>
      </c>
    </row>
    <row r="59" spans="1:16" ht="12.75">
      <c r="A59">
        <v>76</v>
      </c>
      <c r="B59">
        <v>13.907258754939456</v>
      </c>
      <c r="C59">
        <v>-12.676540042917631</v>
      </c>
      <c r="D59">
        <v>0.8854252181710149</v>
      </c>
      <c r="E59">
        <f t="shared" si="0"/>
        <v>2515342.3172736852</v>
      </c>
      <c r="F59">
        <f t="shared" si="1"/>
        <v>6859992.314681425</v>
      </c>
      <c r="G59">
        <f t="shared" si="2"/>
        <v>158.945425218171</v>
      </c>
      <c r="H59">
        <v>2</v>
      </c>
      <c r="I59">
        <v>11</v>
      </c>
      <c r="J59">
        <v>302</v>
      </c>
      <c r="K59" t="s">
        <v>72</v>
      </c>
      <c r="L59">
        <v>26.2</v>
      </c>
      <c r="M59">
        <v>10.1</v>
      </c>
      <c r="N59">
        <v>-99</v>
      </c>
      <c r="O59">
        <v>-99</v>
      </c>
      <c r="P59">
        <v>5</v>
      </c>
    </row>
    <row r="60" spans="1:16" ht="12.75">
      <c r="A60">
        <v>77</v>
      </c>
      <c r="B60">
        <v>16.228372218481304</v>
      </c>
      <c r="C60">
        <v>-9.101178787868784</v>
      </c>
      <c r="D60">
        <v>0.7957932954021806</v>
      </c>
      <c r="E60">
        <f t="shared" si="0"/>
        <v>2515345.299290703</v>
      </c>
      <c r="F60">
        <f t="shared" si="1"/>
        <v>6859995.3607198885</v>
      </c>
      <c r="G60">
        <f t="shared" si="2"/>
        <v>158.85579329540218</v>
      </c>
      <c r="H60">
        <v>2</v>
      </c>
      <c r="I60">
        <v>11</v>
      </c>
      <c r="J60">
        <v>289</v>
      </c>
      <c r="K60" t="s">
        <v>76</v>
      </c>
      <c r="L60">
        <v>25.4</v>
      </c>
      <c r="M60">
        <v>15.6</v>
      </c>
      <c r="N60">
        <v>3.515</v>
      </c>
      <c r="O60">
        <v>3.035</v>
      </c>
      <c r="P60">
        <v>5</v>
      </c>
    </row>
    <row r="61" spans="1:16" ht="12.75">
      <c r="A61">
        <v>78</v>
      </c>
      <c r="B61">
        <v>14.10535777257693</v>
      </c>
      <c r="C61">
        <v>-7.734064030941322</v>
      </c>
      <c r="D61">
        <v>0.7316211867506404</v>
      </c>
      <c r="E61">
        <f t="shared" si="0"/>
        <v>2515343.4883811055</v>
      </c>
      <c r="F61">
        <f t="shared" si="1"/>
        <v>6859997.120492466</v>
      </c>
      <c r="G61">
        <f t="shared" si="2"/>
        <v>158.79162118675063</v>
      </c>
      <c r="H61">
        <v>2</v>
      </c>
      <c r="I61">
        <v>11</v>
      </c>
      <c r="J61">
        <v>296</v>
      </c>
      <c r="K61" t="s">
        <v>72</v>
      </c>
      <c r="L61">
        <v>25.3</v>
      </c>
      <c r="M61">
        <v>12.9</v>
      </c>
      <c r="N61">
        <v>-99</v>
      </c>
      <c r="O61">
        <v>-99</v>
      </c>
      <c r="P61">
        <v>5</v>
      </c>
    </row>
    <row r="62" spans="1:16" ht="12.75">
      <c r="A62">
        <v>79</v>
      </c>
      <c r="B62">
        <v>13.505414534078085</v>
      </c>
      <c r="C62">
        <v>-3.8843507548033553</v>
      </c>
      <c r="D62">
        <v>0.7392052469997357</v>
      </c>
      <c r="E62">
        <f t="shared" si="0"/>
        <v>2515343.6611981294</v>
      </c>
      <c r="F62">
        <f t="shared" si="1"/>
        <v>6860001.012838605</v>
      </c>
      <c r="G62">
        <f t="shared" si="2"/>
        <v>158.79920524699975</v>
      </c>
      <c r="H62">
        <v>2</v>
      </c>
      <c r="I62">
        <v>11</v>
      </c>
      <c r="J62">
        <v>328</v>
      </c>
      <c r="K62" t="s">
        <v>72</v>
      </c>
      <c r="L62">
        <v>25.6</v>
      </c>
      <c r="M62">
        <v>10.9</v>
      </c>
      <c r="N62">
        <v>-99</v>
      </c>
      <c r="O62">
        <v>-99</v>
      </c>
      <c r="P62">
        <v>5</v>
      </c>
    </row>
    <row r="63" spans="1:16" ht="12.75">
      <c r="A63">
        <v>80</v>
      </c>
      <c r="B63">
        <v>15.261670258690097</v>
      </c>
      <c r="C63">
        <v>-0.39797320908036227</v>
      </c>
      <c r="D63">
        <v>0.7667007859774926</v>
      </c>
      <c r="E63">
        <f t="shared" si="0"/>
        <v>2515346.071913105</v>
      </c>
      <c r="F63">
        <f t="shared" si="1"/>
        <v>6860004.083297182</v>
      </c>
      <c r="G63">
        <f t="shared" si="2"/>
        <v>158.8267007859775</v>
      </c>
      <c r="H63">
        <v>2</v>
      </c>
      <c r="I63">
        <v>11</v>
      </c>
      <c r="J63">
        <v>304</v>
      </c>
      <c r="K63" t="s">
        <v>72</v>
      </c>
      <c r="L63">
        <v>24.4</v>
      </c>
      <c r="M63">
        <v>11.2</v>
      </c>
      <c r="N63">
        <v>-99</v>
      </c>
      <c r="O63">
        <v>-99</v>
      </c>
      <c r="P63">
        <v>5</v>
      </c>
    </row>
    <row r="64" spans="1:16" ht="12.75">
      <c r="A64">
        <v>81</v>
      </c>
      <c r="B64">
        <v>13.358239680882287</v>
      </c>
      <c r="C64">
        <v>3.192599984028897</v>
      </c>
      <c r="D64">
        <v>0.6173305666566009</v>
      </c>
      <c r="E64">
        <f t="shared" si="0"/>
        <v>2515344.9157381244</v>
      </c>
      <c r="F64">
        <f t="shared" si="1"/>
        <v>6860007.979259609</v>
      </c>
      <c r="G64">
        <f t="shared" si="2"/>
        <v>158.6773305666566</v>
      </c>
      <c r="H64">
        <v>2</v>
      </c>
      <c r="I64">
        <v>11</v>
      </c>
      <c r="J64">
        <v>283</v>
      </c>
      <c r="K64" t="s">
        <v>72</v>
      </c>
      <c r="L64">
        <v>24.3</v>
      </c>
      <c r="M64">
        <v>10.1</v>
      </c>
      <c r="N64">
        <v>-99</v>
      </c>
      <c r="O64">
        <v>-99</v>
      </c>
      <c r="P64">
        <v>5</v>
      </c>
    </row>
    <row r="65" spans="1:16" ht="12.75">
      <c r="A65">
        <v>82</v>
      </c>
      <c r="B65">
        <v>14.928952069372851</v>
      </c>
      <c r="C65">
        <v>5.136004248343692</v>
      </c>
      <c r="D65">
        <v>0.5046153486126521</v>
      </c>
      <c r="E65">
        <f t="shared" si="0"/>
        <v>2515346.8395903204</v>
      </c>
      <c r="F65">
        <f t="shared" si="1"/>
        <v>6860009.573859957</v>
      </c>
      <c r="G65">
        <f t="shared" si="2"/>
        <v>158.56461534861265</v>
      </c>
      <c r="H65">
        <v>2</v>
      </c>
      <c r="I65">
        <v>11</v>
      </c>
      <c r="J65">
        <v>343</v>
      </c>
      <c r="K65" t="s">
        <v>77</v>
      </c>
      <c r="L65">
        <v>25.8</v>
      </c>
      <c r="M65">
        <v>11</v>
      </c>
      <c r="N65">
        <v>3.77</v>
      </c>
      <c r="O65">
        <v>2.96</v>
      </c>
      <c r="P65">
        <v>5</v>
      </c>
    </row>
    <row r="66" spans="1:16" ht="12.75">
      <c r="A66">
        <v>83</v>
      </c>
      <c r="B66">
        <v>13.12331896229704</v>
      </c>
      <c r="C66">
        <v>8.475903960975348</v>
      </c>
      <c r="D66">
        <v>1.0129238767713789</v>
      </c>
      <c r="E66">
        <f t="shared" si="0"/>
        <v>2515345.729735928</v>
      </c>
      <c r="F66">
        <f t="shared" si="1"/>
        <v>6860013.2047640085</v>
      </c>
      <c r="G66">
        <f t="shared" si="2"/>
        <v>159.07292387677137</v>
      </c>
      <c r="H66">
        <v>2</v>
      </c>
      <c r="I66">
        <v>11</v>
      </c>
      <c r="J66">
        <v>290</v>
      </c>
      <c r="K66" t="s">
        <v>72</v>
      </c>
      <c r="L66">
        <v>25.9</v>
      </c>
      <c r="M66">
        <v>8.7</v>
      </c>
      <c r="N66">
        <v>-99</v>
      </c>
      <c r="O66">
        <v>-99</v>
      </c>
      <c r="P66">
        <v>5</v>
      </c>
    </row>
    <row r="67" spans="1:16" ht="12.75">
      <c r="A67">
        <v>84</v>
      </c>
      <c r="B67">
        <v>14.761121234114427</v>
      </c>
      <c r="C67">
        <v>8.901086798130844</v>
      </c>
      <c r="D67">
        <v>0.8989086893940985</v>
      </c>
      <c r="E67">
        <f t="shared" si="0"/>
        <v>2515347.4192667934</v>
      </c>
      <c r="F67">
        <f t="shared" si="1"/>
        <v>6860013.297834847</v>
      </c>
      <c r="G67">
        <f t="shared" si="2"/>
        <v>158.9589086893941</v>
      </c>
      <c r="H67">
        <v>2</v>
      </c>
      <c r="I67">
        <v>11</v>
      </c>
      <c r="J67">
        <v>268</v>
      </c>
      <c r="K67" t="s">
        <v>72</v>
      </c>
      <c r="L67">
        <v>26</v>
      </c>
      <c r="M67">
        <v>11.2</v>
      </c>
      <c r="N67">
        <v>-99</v>
      </c>
      <c r="O67">
        <v>-99</v>
      </c>
      <c r="P67">
        <v>5</v>
      </c>
    </row>
    <row r="68" spans="1:16" ht="12.75">
      <c r="A68">
        <v>85</v>
      </c>
      <c r="B68">
        <v>14.759268122553367</v>
      </c>
      <c r="C68">
        <v>12.169850726460325</v>
      </c>
      <c r="D68">
        <v>0.8139976304487009</v>
      </c>
      <c r="E68">
        <f t="shared" si="0"/>
        <v>2515348.0635454264</v>
      </c>
      <c r="F68">
        <f t="shared" si="1"/>
        <v>6860016.502476184</v>
      </c>
      <c r="G68">
        <f t="shared" si="2"/>
        <v>158.8739976304487</v>
      </c>
      <c r="H68">
        <v>2</v>
      </c>
      <c r="I68">
        <v>11</v>
      </c>
      <c r="J68">
        <v>295</v>
      </c>
      <c r="K68" t="s">
        <v>72</v>
      </c>
      <c r="L68">
        <v>24.6</v>
      </c>
      <c r="M68">
        <v>16</v>
      </c>
      <c r="N68">
        <v>-99</v>
      </c>
      <c r="O68">
        <v>-99</v>
      </c>
      <c r="P68">
        <v>5</v>
      </c>
    </row>
    <row r="69" spans="1:16" ht="12.75">
      <c r="A69">
        <v>86</v>
      </c>
      <c r="B69">
        <v>12.373419454339112</v>
      </c>
      <c r="C69">
        <v>17.106197356205804</v>
      </c>
      <c r="D69">
        <v>1.242972385149078</v>
      </c>
      <c r="E69">
        <f aca="true" t="shared" si="3" ref="E69:E132">$S$4+COS($S$9)*B69-SIN($S$9)*C69</f>
        <v>2515346.7004718957</v>
      </c>
      <c r="F69">
        <f aca="true" t="shared" si="4" ref="F69:F132">$S$5+SIN($S$9)*B69+COS($S$9)*C69</f>
        <v>6860021.813014995</v>
      </c>
      <c r="G69">
        <f aca="true" t="shared" si="5" ref="G69:G132">$S$6+D69</f>
        <v>159.30297238514908</v>
      </c>
      <c r="H69">
        <v>2</v>
      </c>
      <c r="I69">
        <v>11</v>
      </c>
      <c r="J69">
        <v>229</v>
      </c>
      <c r="K69" t="s">
        <v>72</v>
      </c>
      <c r="L69">
        <v>22.2</v>
      </c>
      <c r="M69">
        <v>12.8</v>
      </c>
      <c r="N69">
        <v>-99</v>
      </c>
      <c r="O69">
        <v>-99</v>
      </c>
      <c r="P69">
        <v>5</v>
      </c>
    </row>
    <row r="70" spans="1:16" ht="12.75">
      <c r="A70">
        <v>87</v>
      </c>
      <c r="B70">
        <v>-12.405241322425999</v>
      </c>
      <c r="C70">
        <v>-9.602565077478221</v>
      </c>
      <c r="D70">
        <v>-2.1328342646028258</v>
      </c>
      <c r="E70">
        <f t="shared" si="3"/>
        <v>2515317.1314820433</v>
      </c>
      <c r="F70">
        <f t="shared" si="4"/>
        <v>6860000.528869259</v>
      </c>
      <c r="G70">
        <f t="shared" si="5"/>
        <v>155.92716573539718</v>
      </c>
      <c r="H70">
        <v>2</v>
      </c>
      <c r="I70">
        <v>11</v>
      </c>
      <c r="J70">
        <v>295</v>
      </c>
      <c r="K70" t="s">
        <v>72</v>
      </c>
      <c r="L70">
        <v>26</v>
      </c>
      <c r="M70">
        <v>10.9</v>
      </c>
      <c r="N70">
        <v>-99</v>
      </c>
      <c r="O70">
        <v>-99</v>
      </c>
      <c r="P70">
        <v>2</v>
      </c>
    </row>
    <row r="71" spans="1:16" ht="12.75">
      <c r="A71">
        <v>88</v>
      </c>
      <c r="B71">
        <v>-9.8952664558471</v>
      </c>
      <c r="C71">
        <v>-8.498151465261815</v>
      </c>
      <c r="D71">
        <v>-1.295194657085417</v>
      </c>
      <c r="E71">
        <f t="shared" si="3"/>
        <v>2515319.8102335115</v>
      </c>
      <c r="F71">
        <f t="shared" si="4"/>
        <v>6860001.1153791305</v>
      </c>
      <c r="G71">
        <f t="shared" si="5"/>
        <v>156.7648053429146</v>
      </c>
      <c r="H71">
        <v>2</v>
      </c>
      <c r="I71">
        <v>11</v>
      </c>
      <c r="J71">
        <v>289</v>
      </c>
      <c r="K71" t="s">
        <v>72</v>
      </c>
      <c r="L71">
        <v>26.2</v>
      </c>
      <c r="M71">
        <v>15.8</v>
      </c>
      <c r="N71">
        <v>-99</v>
      </c>
      <c r="O71">
        <v>-99</v>
      </c>
      <c r="P71">
        <v>3</v>
      </c>
    </row>
    <row r="72" spans="1:16" ht="12.75">
      <c r="A72">
        <v>89</v>
      </c>
      <c r="B72">
        <v>-12.58410853376883</v>
      </c>
      <c r="C72">
        <v>-3.4724501802874457</v>
      </c>
      <c r="D72">
        <v>-2.3095293688670835</v>
      </c>
      <c r="E72">
        <f t="shared" si="3"/>
        <v>2515318.167805879</v>
      </c>
      <c r="F72">
        <f t="shared" si="4"/>
        <v>6860006.573398607</v>
      </c>
      <c r="G72">
        <f t="shared" si="5"/>
        <v>155.7504706311329</v>
      </c>
      <c r="H72">
        <v>2</v>
      </c>
      <c r="I72">
        <v>11</v>
      </c>
      <c r="J72">
        <v>315</v>
      </c>
      <c r="K72" t="s">
        <v>72</v>
      </c>
      <c r="L72">
        <v>26.5</v>
      </c>
      <c r="M72">
        <v>9.7</v>
      </c>
      <c r="N72">
        <v>-99</v>
      </c>
      <c r="O72">
        <v>-99</v>
      </c>
      <c r="P72">
        <v>2</v>
      </c>
    </row>
    <row r="73" spans="1:16" ht="12.75">
      <c r="A73">
        <v>90</v>
      </c>
      <c r="B73">
        <v>-12.236263401643084</v>
      </c>
      <c r="C73">
        <v>-1.744842389104182</v>
      </c>
      <c r="D73">
        <v>-2.3513522264096545</v>
      </c>
      <c r="E73">
        <f t="shared" si="3"/>
        <v>2515318.8502627965</v>
      </c>
      <c r="F73">
        <f t="shared" si="4"/>
        <v>6860008.198168582</v>
      </c>
      <c r="G73">
        <f t="shared" si="5"/>
        <v>155.70864777359034</v>
      </c>
      <c r="H73">
        <v>2</v>
      </c>
      <c r="I73">
        <v>11</v>
      </c>
      <c r="J73">
        <v>288</v>
      </c>
      <c r="K73" t="s">
        <v>72</v>
      </c>
      <c r="L73">
        <v>25</v>
      </c>
      <c r="M73">
        <v>13</v>
      </c>
      <c r="N73">
        <v>-99</v>
      </c>
      <c r="O73">
        <v>-99</v>
      </c>
      <c r="P73">
        <v>2</v>
      </c>
    </row>
    <row r="74" spans="1:16" ht="12.75">
      <c r="A74">
        <v>91</v>
      </c>
      <c r="B74">
        <v>-10.765695339178981</v>
      </c>
      <c r="C74">
        <v>0.10331001335929457</v>
      </c>
      <c r="D74">
        <v>-1.5437503701076647</v>
      </c>
      <c r="E74">
        <f t="shared" si="3"/>
        <v>2515320.6571191666</v>
      </c>
      <c r="F74">
        <f t="shared" si="4"/>
        <v>6860009.719190536</v>
      </c>
      <c r="G74">
        <f t="shared" si="5"/>
        <v>156.51624962989234</v>
      </c>
      <c r="H74">
        <v>2</v>
      </c>
      <c r="I74">
        <v>11</v>
      </c>
      <c r="J74">
        <v>250</v>
      </c>
      <c r="K74" t="s">
        <v>72</v>
      </c>
      <c r="L74">
        <v>25.1</v>
      </c>
      <c r="M74">
        <v>16.9</v>
      </c>
      <c r="N74">
        <v>4.6</v>
      </c>
      <c r="O74">
        <v>2.4</v>
      </c>
      <c r="P74">
        <v>2</v>
      </c>
    </row>
    <row r="75" spans="1:16" ht="12.75">
      <c r="A75">
        <v>92</v>
      </c>
      <c r="B75">
        <v>-11.953653618591586</v>
      </c>
      <c r="C75">
        <v>5.4912270600265956</v>
      </c>
      <c r="D75">
        <v>-1.4139074773187903</v>
      </c>
      <c r="E75">
        <f t="shared" si="3"/>
        <v>2515320.5575592625</v>
      </c>
      <c r="F75">
        <f t="shared" si="4"/>
        <v>6860015.235618982</v>
      </c>
      <c r="G75">
        <f t="shared" si="5"/>
        <v>156.64609252268122</v>
      </c>
      <c r="H75">
        <v>2</v>
      </c>
      <c r="I75">
        <v>11</v>
      </c>
      <c r="J75">
        <v>272</v>
      </c>
      <c r="K75" t="s">
        <v>72</v>
      </c>
      <c r="L75">
        <v>25.6</v>
      </c>
      <c r="M75">
        <v>13.9</v>
      </c>
      <c r="N75">
        <v>-99</v>
      </c>
      <c r="O75">
        <v>-99</v>
      </c>
      <c r="P75">
        <v>2</v>
      </c>
    </row>
    <row r="76" spans="1:16" ht="12.75">
      <c r="A76">
        <v>93</v>
      </c>
      <c r="B76">
        <v>-11.120255866700019</v>
      </c>
      <c r="C76">
        <v>9.055647395557145</v>
      </c>
      <c r="D76">
        <v>-0.9563781298578177</v>
      </c>
      <c r="E76">
        <f t="shared" si="3"/>
        <v>2515322.079048899</v>
      </c>
      <c r="F76">
        <f t="shared" si="4"/>
        <v>6860018.564990309</v>
      </c>
      <c r="G76">
        <f t="shared" si="5"/>
        <v>157.10362187014218</v>
      </c>
      <c r="H76">
        <v>2</v>
      </c>
      <c r="I76">
        <v>11</v>
      </c>
      <c r="J76">
        <v>330</v>
      </c>
      <c r="K76" t="s">
        <v>78</v>
      </c>
      <c r="L76">
        <v>26.6</v>
      </c>
      <c r="M76">
        <v>14.9</v>
      </c>
      <c r="N76">
        <v>-99</v>
      </c>
      <c r="O76">
        <v>-99</v>
      </c>
      <c r="P76">
        <v>2</v>
      </c>
    </row>
    <row r="77" spans="1:16" ht="12.75">
      <c r="A77">
        <v>94</v>
      </c>
      <c r="B77">
        <v>-12.024253693373648</v>
      </c>
      <c r="C77">
        <v>14.255245828715406</v>
      </c>
      <c r="D77">
        <v>-0.8589604882512423</v>
      </c>
      <c r="E77">
        <f t="shared" si="3"/>
        <v>2515322.220624685</v>
      </c>
      <c r="F77">
        <f t="shared" si="4"/>
        <v>6860023.840688578</v>
      </c>
      <c r="G77">
        <f t="shared" si="5"/>
        <v>157.20103951174875</v>
      </c>
      <c r="H77">
        <v>2</v>
      </c>
      <c r="I77">
        <v>11</v>
      </c>
      <c r="J77">
        <v>265</v>
      </c>
      <c r="K77" t="s">
        <v>72</v>
      </c>
      <c r="L77">
        <v>27.7</v>
      </c>
      <c r="M77">
        <v>12.6</v>
      </c>
      <c r="N77">
        <v>-99</v>
      </c>
      <c r="O77">
        <v>-99</v>
      </c>
      <c r="P77">
        <v>2</v>
      </c>
    </row>
    <row r="78" spans="1:16" ht="12.75">
      <c r="A78">
        <v>95</v>
      </c>
      <c r="B78">
        <v>-11.852146785570541</v>
      </c>
      <c r="C78">
        <v>15.85242782826349</v>
      </c>
      <c r="D78">
        <v>-0.7589100396103017</v>
      </c>
      <c r="E78">
        <f t="shared" si="3"/>
        <v>2515322.7050308716</v>
      </c>
      <c r="F78">
        <f t="shared" si="4"/>
        <v>6860025.372341859</v>
      </c>
      <c r="G78">
        <f t="shared" si="5"/>
        <v>157.3010899603897</v>
      </c>
      <c r="H78">
        <v>2</v>
      </c>
      <c r="I78">
        <v>11</v>
      </c>
      <c r="J78">
        <v>287</v>
      </c>
      <c r="K78" t="s">
        <v>72</v>
      </c>
      <c r="L78">
        <v>28</v>
      </c>
      <c r="M78">
        <v>12.9</v>
      </c>
      <c r="N78">
        <v>2.88</v>
      </c>
      <c r="O78">
        <v>2.4</v>
      </c>
      <c r="P78">
        <v>2</v>
      </c>
    </row>
    <row r="79" spans="1:16" ht="12.75">
      <c r="A79">
        <v>101</v>
      </c>
      <c r="B79">
        <v>10.45152388780493</v>
      </c>
      <c r="C79">
        <v>-26.759450290865612</v>
      </c>
      <c r="D79">
        <v>-0.3702975038667374</v>
      </c>
      <c r="E79">
        <f t="shared" si="3"/>
        <v>2515336.1461258233</v>
      </c>
      <c r="F79">
        <f t="shared" si="4"/>
        <v>6859979.192661817</v>
      </c>
      <c r="G79">
        <f t="shared" si="5"/>
        <v>157.68970249613326</v>
      </c>
      <c r="H79">
        <v>2</v>
      </c>
      <c r="I79">
        <v>11</v>
      </c>
      <c r="J79">
        <v>253</v>
      </c>
      <c r="K79" t="s">
        <v>72</v>
      </c>
      <c r="L79">
        <v>25.8</v>
      </c>
      <c r="M79">
        <v>12.3</v>
      </c>
      <c r="N79">
        <v>-99</v>
      </c>
      <c r="O79">
        <v>-99</v>
      </c>
      <c r="P79">
        <v>5</v>
      </c>
    </row>
    <row r="80" spans="1:16" ht="12.75">
      <c r="A80">
        <v>102</v>
      </c>
      <c r="B80">
        <v>8.706351756095335</v>
      </c>
      <c r="C80">
        <v>-26.78464554526883</v>
      </c>
      <c r="D80">
        <v>-0.4130686658959519</v>
      </c>
      <c r="E80">
        <f t="shared" si="3"/>
        <v>2515334.430403861</v>
      </c>
      <c r="F80">
        <f t="shared" si="4"/>
        <v>6859979.512909717</v>
      </c>
      <c r="G80">
        <f t="shared" si="5"/>
        <v>157.64693133410404</v>
      </c>
      <c r="H80">
        <v>2</v>
      </c>
      <c r="I80">
        <v>11</v>
      </c>
      <c r="J80">
        <v>257</v>
      </c>
      <c r="K80" t="s">
        <v>72</v>
      </c>
      <c r="L80">
        <v>26.7</v>
      </c>
      <c r="M80">
        <v>12.3</v>
      </c>
      <c r="N80">
        <v>-99</v>
      </c>
      <c r="O80">
        <v>-99</v>
      </c>
      <c r="P80">
        <v>4</v>
      </c>
    </row>
    <row r="81" spans="1:16" ht="12.75">
      <c r="A81">
        <v>103</v>
      </c>
      <c r="B81">
        <v>6.706145343334682</v>
      </c>
      <c r="C81">
        <v>-25.183630455251162</v>
      </c>
      <c r="D81">
        <v>-0.4913937412265512</v>
      </c>
      <c r="E81">
        <f t="shared" si="3"/>
        <v>2515332.786111556</v>
      </c>
      <c r="F81">
        <f t="shared" si="4"/>
        <v>6859981.47769414</v>
      </c>
      <c r="G81">
        <f t="shared" si="5"/>
        <v>157.56860625877346</v>
      </c>
      <c r="H81">
        <v>2</v>
      </c>
      <c r="I81">
        <v>11</v>
      </c>
      <c r="J81">
        <v>252</v>
      </c>
      <c r="K81" t="s">
        <v>72</v>
      </c>
      <c r="L81">
        <v>27.4</v>
      </c>
      <c r="M81">
        <v>13.9</v>
      </c>
      <c r="N81">
        <v>-99</v>
      </c>
      <c r="O81">
        <v>-99</v>
      </c>
      <c r="P81">
        <v>4</v>
      </c>
    </row>
    <row r="82" spans="1:16" ht="12.75">
      <c r="A82">
        <v>104</v>
      </c>
      <c r="B82">
        <v>-0.8129753841141996</v>
      </c>
      <c r="C82">
        <v>-23.864112622066372</v>
      </c>
      <c r="D82">
        <v>-1.07023539171009</v>
      </c>
      <c r="E82">
        <f t="shared" si="3"/>
        <v>2515325.676146634</v>
      </c>
      <c r="F82">
        <f t="shared" si="4"/>
        <v>6859984.257388841</v>
      </c>
      <c r="G82">
        <f t="shared" si="5"/>
        <v>156.9897646082899</v>
      </c>
      <c r="H82">
        <v>2</v>
      </c>
      <c r="I82">
        <v>11</v>
      </c>
      <c r="J82">
        <v>320</v>
      </c>
      <c r="K82" t="s">
        <v>72</v>
      </c>
      <c r="L82">
        <v>21.7</v>
      </c>
      <c r="M82">
        <v>11.4</v>
      </c>
      <c r="N82">
        <v>-99</v>
      </c>
      <c r="O82">
        <v>-99</v>
      </c>
      <c r="P82">
        <v>3</v>
      </c>
    </row>
    <row r="83" spans="1:16" ht="12.75">
      <c r="A83">
        <v>105</v>
      </c>
      <c r="B83">
        <v>-3.2346281508635037</v>
      </c>
      <c r="C83">
        <v>-24.128859830426535</v>
      </c>
      <c r="D83">
        <v>-1.2988282392663906</v>
      </c>
      <c r="E83">
        <f t="shared" si="3"/>
        <v>2515323.2499410026</v>
      </c>
      <c r="F83">
        <f t="shared" si="4"/>
        <v>6859984.47652223</v>
      </c>
      <c r="G83">
        <f t="shared" si="5"/>
        <v>156.76117176073362</v>
      </c>
      <c r="H83">
        <v>2</v>
      </c>
      <c r="I83">
        <v>11</v>
      </c>
      <c r="J83">
        <v>264</v>
      </c>
      <c r="K83" t="s">
        <v>72</v>
      </c>
      <c r="L83">
        <v>25.8</v>
      </c>
      <c r="M83">
        <v>13.7</v>
      </c>
      <c r="N83">
        <v>-99</v>
      </c>
      <c r="O83">
        <v>-99</v>
      </c>
      <c r="P83">
        <v>3</v>
      </c>
    </row>
    <row r="84" spans="1:16" ht="12.75">
      <c r="A84">
        <v>106</v>
      </c>
      <c r="B84">
        <v>-7.478664700283415</v>
      </c>
      <c r="C84">
        <v>-24.453486843510408</v>
      </c>
      <c r="D84">
        <v>-1.4959903117648086</v>
      </c>
      <c r="E84">
        <f t="shared" si="3"/>
        <v>2515319.025469397</v>
      </c>
      <c r="F84">
        <f t="shared" si="4"/>
        <v>6859984.997164703</v>
      </c>
      <c r="G84">
        <f t="shared" si="5"/>
        <v>156.5640096882352</v>
      </c>
      <c r="H84">
        <v>2</v>
      </c>
      <c r="I84">
        <v>11</v>
      </c>
      <c r="J84">
        <v>304</v>
      </c>
      <c r="K84" t="s">
        <v>72</v>
      </c>
      <c r="L84">
        <v>23.2</v>
      </c>
      <c r="M84">
        <v>8.9</v>
      </c>
      <c r="N84">
        <v>-99</v>
      </c>
      <c r="O84">
        <v>-99</v>
      </c>
      <c r="P84">
        <v>3</v>
      </c>
    </row>
    <row r="85" spans="1:16" ht="12.75">
      <c r="A85">
        <v>107</v>
      </c>
      <c r="B85">
        <v>-17.638021001809822</v>
      </c>
      <c r="C85">
        <v>-27.901373230190288</v>
      </c>
      <c r="D85">
        <v>-4.008056963637026</v>
      </c>
      <c r="E85">
        <f t="shared" si="3"/>
        <v>2515308.385045209</v>
      </c>
      <c r="F85">
        <f t="shared" si="4"/>
        <v>6859983.625372412</v>
      </c>
      <c r="G85">
        <f t="shared" si="5"/>
        <v>154.05194303636299</v>
      </c>
      <c r="H85">
        <v>3</v>
      </c>
      <c r="I85">
        <v>11</v>
      </c>
      <c r="J85">
        <v>305</v>
      </c>
      <c r="K85" t="s">
        <v>79</v>
      </c>
      <c r="L85">
        <v>22.1</v>
      </c>
      <c r="M85">
        <v>3.7</v>
      </c>
      <c r="N85">
        <v>-99</v>
      </c>
      <c r="O85">
        <v>-99</v>
      </c>
      <c r="P85">
        <v>2</v>
      </c>
    </row>
    <row r="86" spans="1:16" ht="12.75">
      <c r="A86">
        <v>108</v>
      </c>
      <c r="B86">
        <v>-11.37042074575048</v>
      </c>
      <c r="C86">
        <v>-27.791737637841358</v>
      </c>
      <c r="D86">
        <v>-2.2718025705246894</v>
      </c>
      <c r="E86">
        <f t="shared" si="3"/>
        <v>2515314.5506633534</v>
      </c>
      <c r="F86">
        <f t="shared" si="4"/>
        <v>6859982.494007825</v>
      </c>
      <c r="G86">
        <f t="shared" si="5"/>
        <v>155.7881974294753</v>
      </c>
      <c r="H86">
        <v>2</v>
      </c>
      <c r="I86">
        <v>11</v>
      </c>
      <c r="J86">
        <v>321</v>
      </c>
      <c r="K86" t="s">
        <v>72</v>
      </c>
      <c r="L86">
        <v>27.7</v>
      </c>
      <c r="M86">
        <v>5</v>
      </c>
      <c r="N86">
        <v>-99</v>
      </c>
      <c r="O86">
        <v>-99</v>
      </c>
      <c r="P86">
        <v>2</v>
      </c>
    </row>
    <row r="87" spans="1:16" ht="12.75">
      <c r="A87">
        <v>109</v>
      </c>
      <c r="B87">
        <v>-9.218537546015938</v>
      </c>
      <c r="C87">
        <v>-27.631462402509918</v>
      </c>
      <c r="D87">
        <v>-1.9099628594394926</v>
      </c>
      <c r="E87">
        <f t="shared" si="3"/>
        <v>2515316.6917720023</v>
      </c>
      <c r="F87">
        <f t="shared" si="4"/>
        <v>6859982.225785508</v>
      </c>
      <c r="G87">
        <f t="shared" si="5"/>
        <v>156.1500371405605</v>
      </c>
      <c r="H87">
        <v>2</v>
      </c>
      <c r="I87">
        <v>11</v>
      </c>
      <c r="J87">
        <v>312</v>
      </c>
      <c r="K87" t="s">
        <v>72</v>
      </c>
      <c r="L87">
        <v>27.2</v>
      </c>
      <c r="M87">
        <v>8.9</v>
      </c>
      <c r="N87">
        <v>-99</v>
      </c>
      <c r="O87">
        <v>-99</v>
      </c>
      <c r="P87">
        <v>3</v>
      </c>
    </row>
    <row r="88" spans="1:16" ht="12.75">
      <c r="A88">
        <v>110</v>
      </c>
      <c r="B88">
        <v>-5.575722474384912</v>
      </c>
      <c r="C88">
        <v>-27.553388239311147</v>
      </c>
      <c r="D88">
        <v>-1.4946090932680356</v>
      </c>
      <c r="E88">
        <f t="shared" si="3"/>
        <v>2515320.2781505426</v>
      </c>
      <c r="F88">
        <f t="shared" si="4"/>
        <v>6859981.582290221</v>
      </c>
      <c r="G88">
        <f t="shared" si="5"/>
        <v>156.56539090673198</v>
      </c>
      <c r="H88">
        <v>2</v>
      </c>
      <c r="I88">
        <v>11</v>
      </c>
      <c r="J88">
        <v>293</v>
      </c>
      <c r="K88" t="s">
        <v>72</v>
      </c>
      <c r="L88">
        <v>26.6</v>
      </c>
      <c r="M88">
        <v>11.4</v>
      </c>
      <c r="N88">
        <v>-99</v>
      </c>
      <c r="O88">
        <v>-99</v>
      </c>
      <c r="P88">
        <v>3</v>
      </c>
    </row>
    <row r="89" spans="1:16" ht="12.75">
      <c r="A89">
        <v>111</v>
      </c>
      <c r="B89">
        <v>0.6406385119713027</v>
      </c>
      <c r="C89">
        <v>-29.061708662583655</v>
      </c>
      <c r="D89">
        <v>-1.5035770411305247</v>
      </c>
      <c r="E89">
        <f t="shared" si="3"/>
        <v>2515326.0737394257</v>
      </c>
      <c r="F89">
        <f t="shared" si="4"/>
        <v>6859978.875017809</v>
      </c>
      <c r="G89">
        <f t="shared" si="5"/>
        <v>156.5564229588695</v>
      </c>
      <c r="H89">
        <v>2</v>
      </c>
      <c r="I89">
        <v>11</v>
      </c>
      <c r="J89">
        <v>237</v>
      </c>
      <c r="K89" t="s">
        <v>72</v>
      </c>
      <c r="L89">
        <v>25.6</v>
      </c>
      <c r="M89">
        <v>11.2</v>
      </c>
      <c r="N89">
        <v>-99</v>
      </c>
      <c r="O89">
        <v>-99</v>
      </c>
      <c r="P89">
        <v>4</v>
      </c>
    </row>
    <row r="90" spans="1:16" ht="12.75">
      <c r="A90">
        <v>112</v>
      </c>
      <c r="B90">
        <v>10.740434439446643</v>
      </c>
      <c r="C90">
        <v>-30.32604818201726</v>
      </c>
      <c r="D90">
        <v>-0.7811038940613114</v>
      </c>
      <c r="E90">
        <f t="shared" si="3"/>
        <v>2515335.724372256</v>
      </c>
      <c r="F90">
        <f t="shared" si="4"/>
        <v>6859975.639323421</v>
      </c>
      <c r="G90">
        <f t="shared" si="5"/>
        <v>157.27889610593868</v>
      </c>
      <c r="H90">
        <v>2</v>
      </c>
      <c r="I90">
        <v>11</v>
      </c>
      <c r="J90">
        <v>315</v>
      </c>
      <c r="K90" t="s">
        <v>72</v>
      </c>
      <c r="L90">
        <v>26.9</v>
      </c>
      <c r="M90">
        <v>13.1</v>
      </c>
      <c r="N90">
        <v>-99</v>
      </c>
      <c r="O90">
        <v>-99</v>
      </c>
      <c r="P90">
        <v>5</v>
      </c>
    </row>
    <row r="91" spans="1:16" ht="12.75">
      <c r="A91">
        <v>113</v>
      </c>
      <c r="B91">
        <v>4.867384909361157</v>
      </c>
      <c r="C91">
        <v>-30.710167199665015</v>
      </c>
      <c r="D91">
        <v>-1.4594386136609612</v>
      </c>
      <c r="E91">
        <f t="shared" si="3"/>
        <v>2515329.891267151</v>
      </c>
      <c r="F91">
        <f t="shared" si="4"/>
        <v>6859976.42363397</v>
      </c>
      <c r="G91">
        <f t="shared" si="5"/>
        <v>156.60056138633905</v>
      </c>
      <c r="H91">
        <v>2</v>
      </c>
      <c r="I91">
        <v>11</v>
      </c>
      <c r="J91">
        <v>285</v>
      </c>
      <c r="K91" t="s">
        <v>72</v>
      </c>
      <c r="L91">
        <v>27.1</v>
      </c>
      <c r="M91">
        <v>11.7</v>
      </c>
      <c r="N91">
        <v>4.09</v>
      </c>
      <c r="O91">
        <v>3.365</v>
      </c>
      <c r="P91">
        <v>4</v>
      </c>
    </row>
    <row r="92" spans="1:16" ht="12.75">
      <c r="A92">
        <v>114</v>
      </c>
      <c r="B92">
        <v>-0.8279247518238508</v>
      </c>
      <c r="C92">
        <v>-31.0351965262452</v>
      </c>
      <c r="D92">
        <v>-1.5815188360091164</v>
      </c>
      <c r="E92">
        <f t="shared" si="3"/>
        <v>2515324.2440748275</v>
      </c>
      <c r="F92">
        <f t="shared" si="4"/>
        <v>6859977.230736851</v>
      </c>
      <c r="G92">
        <f t="shared" si="5"/>
        <v>156.4784811639909</v>
      </c>
      <c r="H92">
        <v>2</v>
      </c>
      <c r="I92">
        <v>11</v>
      </c>
      <c r="J92">
        <v>283</v>
      </c>
      <c r="K92" t="s">
        <v>72</v>
      </c>
      <c r="L92">
        <v>25.2</v>
      </c>
      <c r="M92">
        <v>9.2</v>
      </c>
      <c r="N92">
        <v>-99</v>
      </c>
      <c r="O92">
        <v>-99</v>
      </c>
      <c r="P92">
        <v>3</v>
      </c>
    </row>
    <row r="93" spans="1:16" ht="12.75">
      <c r="A93">
        <v>115</v>
      </c>
      <c r="B93">
        <v>-5.032717502262838</v>
      </c>
      <c r="C93">
        <v>-30.89608214969892</v>
      </c>
      <c r="D93">
        <v>-1.9752746974644495</v>
      </c>
      <c r="E93">
        <f t="shared" si="3"/>
        <v>2515320.149734677</v>
      </c>
      <c r="F93">
        <f t="shared" si="4"/>
        <v>6859978.198214817</v>
      </c>
      <c r="G93">
        <f t="shared" si="5"/>
        <v>156.08472530253556</v>
      </c>
      <c r="H93">
        <v>2</v>
      </c>
      <c r="I93">
        <v>11</v>
      </c>
      <c r="J93">
        <v>341</v>
      </c>
      <c r="K93" t="s">
        <v>72</v>
      </c>
      <c r="L93">
        <v>26.1</v>
      </c>
      <c r="M93">
        <v>6.8</v>
      </c>
      <c r="N93">
        <v>5.97</v>
      </c>
      <c r="O93">
        <v>4.68</v>
      </c>
      <c r="P93">
        <v>3</v>
      </c>
    </row>
    <row r="94" spans="1:16" ht="12.75">
      <c r="A94">
        <v>116</v>
      </c>
      <c r="B94">
        <v>-9.091672883457443</v>
      </c>
      <c r="C94">
        <v>-31.027639583152272</v>
      </c>
      <c r="D94">
        <v>-2.469706197930757</v>
      </c>
      <c r="E94">
        <f t="shared" si="3"/>
        <v>2515316.144854425</v>
      </c>
      <c r="F94">
        <f t="shared" si="4"/>
        <v>6859978.871535182</v>
      </c>
      <c r="G94">
        <f t="shared" si="5"/>
        <v>155.59029380206925</v>
      </c>
      <c r="H94">
        <v>2</v>
      </c>
      <c r="I94">
        <v>11</v>
      </c>
      <c r="J94">
        <v>230</v>
      </c>
      <c r="K94" t="s">
        <v>72</v>
      </c>
      <c r="L94">
        <v>22.9</v>
      </c>
      <c r="M94">
        <v>7.3</v>
      </c>
      <c r="N94">
        <v>-99</v>
      </c>
      <c r="O94">
        <v>-99</v>
      </c>
      <c r="P94">
        <v>3</v>
      </c>
    </row>
    <row r="95" spans="1:16" ht="12.75">
      <c r="A95">
        <v>117</v>
      </c>
      <c r="B95">
        <v>-13.010455109460048</v>
      </c>
      <c r="C95">
        <v>-31.37611952299411</v>
      </c>
      <c r="D95">
        <v>-2.919830706691392</v>
      </c>
      <c r="E95">
        <f t="shared" si="3"/>
        <v>2515312.234505551</v>
      </c>
      <c r="F95">
        <f t="shared" si="4"/>
        <v>6859979.304506415</v>
      </c>
      <c r="G95">
        <f t="shared" si="5"/>
        <v>155.14016929330862</v>
      </c>
      <c r="H95">
        <v>2</v>
      </c>
      <c r="I95">
        <v>11</v>
      </c>
      <c r="J95">
        <v>424</v>
      </c>
      <c r="K95" t="s">
        <v>72</v>
      </c>
      <c r="L95">
        <v>26.1</v>
      </c>
      <c r="M95">
        <v>1.7</v>
      </c>
      <c r="N95">
        <v>-99</v>
      </c>
      <c r="O95">
        <v>-99</v>
      </c>
      <c r="P95">
        <v>2</v>
      </c>
    </row>
    <row r="96" spans="1:16" ht="12.75">
      <c r="A96">
        <v>118</v>
      </c>
      <c r="B96">
        <v>-15.282674471354333</v>
      </c>
      <c r="C96">
        <v>-29.977381832074826</v>
      </c>
      <c r="D96">
        <v>-3.1933610104036476</v>
      </c>
      <c r="E96">
        <f t="shared" si="3"/>
        <v>2515310.28358518</v>
      </c>
      <c r="F96">
        <f t="shared" si="4"/>
        <v>6859981.12476949</v>
      </c>
      <c r="G96">
        <f t="shared" si="5"/>
        <v>154.86663898959637</v>
      </c>
      <c r="H96">
        <v>2</v>
      </c>
      <c r="I96">
        <v>11</v>
      </c>
      <c r="J96">
        <v>368</v>
      </c>
      <c r="K96" t="s">
        <v>72</v>
      </c>
      <c r="L96">
        <v>27.1</v>
      </c>
      <c r="M96">
        <v>2.7</v>
      </c>
      <c r="N96">
        <v>-99</v>
      </c>
      <c r="O96">
        <v>-99</v>
      </c>
      <c r="P96">
        <v>2</v>
      </c>
    </row>
    <row r="97" spans="1:16" ht="12.75">
      <c r="A97">
        <v>119</v>
      </c>
      <c r="B97">
        <v>-15.640271113645294</v>
      </c>
      <c r="C97">
        <v>-36.03992547484225</v>
      </c>
      <c r="D97">
        <v>-4.263094258161914</v>
      </c>
      <c r="E97">
        <f t="shared" si="3"/>
        <v>2515308.734737247</v>
      </c>
      <c r="F97">
        <f t="shared" si="4"/>
        <v>6859975.252514313</v>
      </c>
      <c r="G97">
        <f t="shared" si="5"/>
        <v>153.7969057418381</v>
      </c>
      <c r="H97">
        <v>3</v>
      </c>
      <c r="I97">
        <v>11</v>
      </c>
      <c r="J97">
        <v>222</v>
      </c>
      <c r="K97" t="s">
        <v>72</v>
      </c>
      <c r="L97">
        <v>20.9</v>
      </c>
      <c r="M97">
        <v>2.2</v>
      </c>
      <c r="N97">
        <v>-99</v>
      </c>
      <c r="O97">
        <v>-99</v>
      </c>
      <c r="P97">
        <v>2</v>
      </c>
    </row>
    <row r="98" spans="1:16" ht="12.75">
      <c r="A98">
        <v>120</v>
      </c>
      <c r="B98">
        <v>-12.00096407870368</v>
      </c>
      <c r="C98">
        <v>-35.19084025195575</v>
      </c>
      <c r="D98">
        <v>-3.424860142944531</v>
      </c>
      <c r="E98">
        <f t="shared" si="3"/>
        <v>2515312.470072956</v>
      </c>
      <c r="F98">
        <f t="shared" si="4"/>
        <v>6859975.365512332</v>
      </c>
      <c r="G98">
        <f t="shared" si="5"/>
        <v>154.63513985705546</v>
      </c>
      <c r="H98">
        <v>48</v>
      </c>
      <c r="I98">
        <v>11</v>
      </c>
      <c r="J98">
        <v>310</v>
      </c>
      <c r="K98" t="s">
        <v>72</v>
      </c>
      <c r="L98">
        <v>23.1</v>
      </c>
      <c r="M98">
        <v>2.8</v>
      </c>
      <c r="N98">
        <v>-99</v>
      </c>
      <c r="O98">
        <v>-99</v>
      </c>
      <c r="P98">
        <v>2</v>
      </c>
    </row>
    <row r="99" spans="1:16" ht="12.75">
      <c r="A99">
        <v>121</v>
      </c>
      <c r="B99">
        <v>-11.4478978152398</v>
      </c>
      <c r="C99">
        <v>-36.451956157101826</v>
      </c>
      <c r="D99">
        <v>-3.7326650725680754</v>
      </c>
      <c r="E99">
        <f t="shared" si="3"/>
        <v>2515312.762959056</v>
      </c>
      <c r="F99">
        <f t="shared" si="4"/>
        <v>6859974.0199591555</v>
      </c>
      <c r="G99">
        <f t="shared" si="5"/>
        <v>154.32733492743193</v>
      </c>
      <c r="H99">
        <v>48</v>
      </c>
      <c r="I99">
        <v>11</v>
      </c>
      <c r="J99">
        <v>259</v>
      </c>
      <c r="K99" t="s">
        <v>72</v>
      </c>
      <c r="L99">
        <v>22.3</v>
      </c>
      <c r="M99">
        <v>17.3</v>
      </c>
      <c r="N99">
        <v>-99</v>
      </c>
      <c r="O99">
        <v>-99</v>
      </c>
      <c r="P99">
        <v>2</v>
      </c>
    </row>
    <row r="100" spans="1:16" ht="12.75">
      <c r="A100">
        <v>122</v>
      </c>
      <c r="B100">
        <v>-8.005653600694854</v>
      </c>
      <c r="C100">
        <v>-35.974296586689</v>
      </c>
      <c r="D100">
        <v>-3.7021893909238672</v>
      </c>
      <c r="E100">
        <f t="shared" si="3"/>
        <v>2515316.2317047557</v>
      </c>
      <c r="F100">
        <f t="shared" si="4"/>
        <v>6859973.807810227</v>
      </c>
      <c r="G100">
        <f t="shared" si="5"/>
        <v>154.35781060907613</v>
      </c>
      <c r="H100">
        <v>48</v>
      </c>
      <c r="I100">
        <v>11</v>
      </c>
      <c r="J100">
        <v>280</v>
      </c>
      <c r="K100" t="s">
        <v>72</v>
      </c>
      <c r="L100">
        <v>24.5</v>
      </c>
      <c r="M100">
        <v>2.5</v>
      </c>
      <c r="N100">
        <v>-99</v>
      </c>
      <c r="O100">
        <v>-99</v>
      </c>
      <c r="P100">
        <v>3</v>
      </c>
    </row>
    <row r="101" spans="1:16" ht="12.75">
      <c r="A101">
        <v>123</v>
      </c>
      <c r="B101">
        <v>-4.681585853743499</v>
      </c>
      <c r="C101">
        <v>-37.98208849265442</v>
      </c>
      <c r="D101">
        <v>-3.759190195073625</v>
      </c>
      <c r="E101">
        <f t="shared" si="3"/>
        <v>2515319.0933377426</v>
      </c>
      <c r="F101">
        <f t="shared" si="4"/>
        <v>6859971.182603307</v>
      </c>
      <c r="G101">
        <f t="shared" si="5"/>
        <v>154.3008098049264</v>
      </c>
      <c r="H101">
        <v>48</v>
      </c>
      <c r="I101">
        <v>11</v>
      </c>
      <c r="J101">
        <v>252</v>
      </c>
      <c r="K101" t="s">
        <v>72</v>
      </c>
      <c r="L101">
        <v>24</v>
      </c>
      <c r="M101">
        <v>15.1</v>
      </c>
      <c r="N101">
        <v>-99</v>
      </c>
      <c r="O101">
        <v>-99</v>
      </c>
      <c r="P101">
        <v>3</v>
      </c>
    </row>
    <row r="102" spans="1:16" ht="12.75">
      <c r="A102">
        <v>124</v>
      </c>
      <c r="B102">
        <v>-1.28056117206491</v>
      </c>
      <c r="C102">
        <v>-37.5243506932242</v>
      </c>
      <c r="D102">
        <v>-3.167533298648692</v>
      </c>
      <c r="E102">
        <f t="shared" si="3"/>
        <v>2515322.517739438</v>
      </c>
      <c r="F102">
        <f t="shared" si="4"/>
        <v>6859970.959072985</v>
      </c>
      <c r="G102">
        <f t="shared" si="5"/>
        <v>154.8924667013513</v>
      </c>
      <c r="H102">
        <v>48</v>
      </c>
      <c r="I102">
        <v>11</v>
      </c>
      <c r="J102">
        <v>242</v>
      </c>
      <c r="K102" t="s">
        <v>72</v>
      </c>
      <c r="L102">
        <v>22.3</v>
      </c>
      <c r="M102">
        <v>9.7</v>
      </c>
      <c r="N102">
        <v>-99</v>
      </c>
      <c r="O102">
        <v>-99</v>
      </c>
      <c r="P102">
        <v>3</v>
      </c>
    </row>
    <row r="103" spans="1:16" ht="12.75">
      <c r="A103">
        <v>125</v>
      </c>
      <c r="B103">
        <v>0.8937659834346606</v>
      </c>
      <c r="C103">
        <v>-34.11324693788239</v>
      </c>
      <c r="D103">
        <v>-1.9314993677944752</v>
      </c>
      <c r="E103">
        <f t="shared" si="3"/>
        <v>2515325.3233993687</v>
      </c>
      <c r="F103">
        <f t="shared" si="4"/>
        <v>6859973.873107947</v>
      </c>
      <c r="G103">
        <f t="shared" si="5"/>
        <v>156.12850063220552</v>
      </c>
      <c r="H103">
        <v>2</v>
      </c>
      <c r="I103">
        <v>11</v>
      </c>
      <c r="J103">
        <v>332</v>
      </c>
      <c r="K103" t="s">
        <v>72</v>
      </c>
      <c r="L103">
        <v>26.6</v>
      </c>
      <c r="M103">
        <v>9.8</v>
      </c>
      <c r="N103">
        <v>-99</v>
      </c>
      <c r="O103">
        <v>-99</v>
      </c>
      <c r="P103">
        <v>4</v>
      </c>
    </row>
    <row r="104" spans="1:16" ht="12.75">
      <c r="A104">
        <v>126</v>
      </c>
      <c r="B104">
        <v>3.5023440744082963</v>
      </c>
      <c r="C104">
        <v>-33.8823669836182</v>
      </c>
      <c r="D104">
        <v>-1.9185549829151256</v>
      </c>
      <c r="E104">
        <f t="shared" si="3"/>
        <v>2515327.926148396</v>
      </c>
      <c r="F104">
        <f t="shared" si="4"/>
        <v>6859973.583828303</v>
      </c>
      <c r="G104">
        <f t="shared" si="5"/>
        <v>156.1414450170849</v>
      </c>
      <c r="H104">
        <v>2</v>
      </c>
      <c r="I104">
        <v>11</v>
      </c>
      <c r="J104">
        <v>346</v>
      </c>
      <c r="K104" t="s">
        <v>72</v>
      </c>
      <c r="L104">
        <v>26.8</v>
      </c>
      <c r="M104">
        <v>9.4</v>
      </c>
      <c r="N104">
        <v>-99</v>
      </c>
      <c r="O104">
        <v>-99</v>
      </c>
      <c r="P104">
        <v>4</v>
      </c>
    </row>
    <row r="105" spans="1:16" ht="12.75">
      <c r="A105">
        <v>127</v>
      </c>
      <c r="B105">
        <v>7.1818179753153935</v>
      </c>
      <c r="C105">
        <v>-33.68599378126906</v>
      </c>
      <c r="D105">
        <v>-1.576182084790441</v>
      </c>
      <c r="E105">
        <f t="shared" si="3"/>
        <v>2515331.571845204</v>
      </c>
      <c r="F105">
        <f t="shared" si="4"/>
        <v>6859973.049052268</v>
      </c>
      <c r="G105">
        <f t="shared" si="5"/>
        <v>156.48381791520956</v>
      </c>
      <c r="H105">
        <v>2</v>
      </c>
      <c r="I105">
        <v>11</v>
      </c>
      <c r="J105">
        <v>274</v>
      </c>
      <c r="K105" t="s">
        <v>72</v>
      </c>
      <c r="L105">
        <v>24.3</v>
      </c>
      <c r="M105">
        <v>4.5</v>
      </c>
      <c r="N105">
        <v>-99</v>
      </c>
      <c r="O105">
        <v>-99</v>
      </c>
      <c r="P105">
        <v>4</v>
      </c>
    </row>
    <row r="106" spans="1:16" ht="12.75">
      <c r="A106">
        <v>128</v>
      </c>
      <c r="B106">
        <v>3.75796368035365</v>
      </c>
      <c r="C106">
        <v>-38.292397131586185</v>
      </c>
      <c r="D106">
        <v>-2.6291530788654973</v>
      </c>
      <c r="E106">
        <f t="shared" si="3"/>
        <v>2515327.305050097</v>
      </c>
      <c r="F106">
        <f t="shared" si="4"/>
        <v>6859969.210277778</v>
      </c>
      <c r="G106">
        <f t="shared" si="5"/>
        <v>155.4308469211345</v>
      </c>
      <c r="H106">
        <v>48</v>
      </c>
      <c r="I106">
        <v>11</v>
      </c>
      <c r="J106">
        <v>246</v>
      </c>
      <c r="K106" t="s">
        <v>72</v>
      </c>
      <c r="L106">
        <v>23.4</v>
      </c>
      <c r="M106">
        <v>8.1</v>
      </c>
      <c r="N106">
        <v>-99</v>
      </c>
      <c r="O106">
        <v>-99</v>
      </c>
      <c r="P106">
        <v>4</v>
      </c>
    </row>
    <row r="107" spans="1:16" ht="12.75">
      <c r="A107">
        <v>129</v>
      </c>
      <c r="B107">
        <v>4.280057452694053</v>
      </c>
      <c r="C107">
        <v>-39.94119986500497</v>
      </c>
      <c r="D107">
        <v>-2.7614375637467425</v>
      </c>
      <c r="E107">
        <f t="shared" si="3"/>
        <v>2515327.4909456098</v>
      </c>
      <c r="F107">
        <f t="shared" si="4"/>
        <v>6859967.49080832</v>
      </c>
      <c r="G107">
        <f t="shared" si="5"/>
        <v>155.29856243625326</v>
      </c>
      <c r="H107">
        <v>48</v>
      </c>
      <c r="I107">
        <v>11</v>
      </c>
      <c r="J107">
        <v>235</v>
      </c>
      <c r="K107" t="s">
        <v>72</v>
      </c>
      <c r="L107">
        <v>21.9</v>
      </c>
      <c r="M107">
        <v>7.2</v>
      </c>
      <c r="N107">
        <v>-99</v>
      </c>
      <c r="O107">
        <v>-99</v>
      </c>
      <c r="P107">
        <v>4</v>
      </c>
    </row>
    <row r="108" spans="1:16" ht="12.75">
      <c r="A108">
        <v>130</v>
      </c>
      <c r="B108">
        <v>0.5860399254325745</v>
      </c>
      <c r="C108">
        <v>-42.34635187119504</v>
      </c>
      <c r="D108">
        <v>-3.3257103867894733</v>
      </c>
      <c r="E108">
        <f t="shared" si="3"/>
        <v>2515323.39441076</v>
      </c>
      <c r="F108">
        <f t="shared" si="4"/>
        <v>6859965.863256818</v>
      </c>
      <c r="G108">
        <f t="shared" si="5"/>
        <v>154.73428961321054</v>
      </c>
      <c r="H108">
        <v>2</v>
      </c>
      <c r="I108">
        <v>11</v>
      </c>
      <c r="J108">
        <v>224</v>
      </c>
      <c r="K108" t="s">
        <v>72</v>
      </c>
      <c r="L108">
        <v>20.9</v>
      </c>
      <c r="M108">
        <v>8.5</v>
      </c>
      <c r="N108">
        <v>-99</v>
      </c>
      <c r="O108">
        <v>-99</v>
      </c>
      <c r="P108">
        <v>4</v>
      </c>
    </row>
    <row r="109" spans="1:16" ht="12.75">
      <c r="A109">
        <v>131</v>
      </c>
      <c r="B109">
        <v>-2.3544772248568786</v>
      </c>
      <c r="C109">
        <v>-40.0648914529625</v>
      </c>
      <c r="D109">
        <v>-3.5357006144197713</v>
      </c>
      <c r="E109">
        <f t="shared" si="3"/>
        <v>2515320.962853958</v>
      </c>
      <c r="F109">
        <f t="shared" si="4"/>
        <v>6859968.6809215015</v>
      </c>
      <c r="G109">
        <f t="shared" si="5"/>
        <v>154.52429938558024</v>
      </c>
      <c r="H109">
        <v>48</v>
      </c>
      <c r="I109">
        <v>11</v>
      </c>
      <c r="J109">
        <v>252</v>
      </c>
      <c r="K109" t="s">
        <v>72</v>
      </c>
      <c r="L109">
        <v>23.4</v>
      </c>
      <c r="M109">
        <v>8.4</v>
      </c>
      <c r="N109">
        <v>-99</v>
      </c>
      <c r="O109">
        <v>-99</v>
      </c>
      <c r="P109">
        <v>3</v>
      </c>
    </row>
    <row r="110" spans="1:16" ht="12.75">
      <c r="A110">
        <v>132</v>
      </c>
      <c r="B110">
        <v>-6.5238042485562975</v>
      </c>
      <c r="C110">
        <v>-43.771330634721785</v>
      </c>
      <c r="D110">
        <v>-4.006401920799083</v>
      </c>
      <c r="E110">
        <f t="shared" si="3"/>
        <v>2515316.143177948</v>
      </c>
      <c r="F110">
        <f t="shared" si="4"/>
        <v>6859965.871704102</v>
      </c>
      <c r="G110">
        <f t="shared" si="5"/>
        <v>154.05359807920092</v>
      </c>
      <c r="H110">
        <v>5</v>
      </c>
      <c r="I110">
        <v>11</v>
      </c>
      <c r="J110">
        <v>600</v>
      </c>
      <c r="K110" t="s">
        <v>80</v>
      </c>
      <c r="L110">
        <v>28.6</v>
      </c>
      <c r="M110">
        <v>9.6</v>
      </c>
      <c r="N110">
        <v>-99</v>
      </c>
      <c r="O110">
        <v>-99</v>
      </c>
      <c r="P110">
        <v>3</v>
      </c>
    </row>
    <row r="111" spans="1:16" ht="12.75">
      <c r="A111">
        <v>133</v>
      </c>
      <c r="B111">
        <v>9.972410162960857</v>
      </c>
      <c r="C111">
        <v>-41.08882901811848</v>
      </c>
      <c r="D111">
        <v>-2.1339129523996885</v>
      </c>
      <c r="E111">
        <f t="shared" si="3"/>
        <v>2515332.844157561</v>
      </c>
      <c r="F111">
        <f t="shared" si="4"/>
        <v>6859965.240685245</v>
      </c>
      <c r="G111">
        <f t="shared" si="5"/>
        <v>155.9260870476003</v>
      </c>
      <c r="H111">
        <v>5</v>
      </c>
      <c r="I111">
        <v>11</v>
      </c>
      <c r="J111">
        <v>545</v>
      </c>
      <c r="K111" t="s">
        <v>72</v>
      </c>
      <c r="L111">
        <v>29</v>
      </c>
      <c r="M111">
        <v>9.7</v>
      </c>
      <c r="N111">
        <v>-99</v>
      </c>
      <c r="O111">
        <v>-99</v>
      </c>
      <c r="P111">
        <v>4</v>
      </c>
    </row>
    <row r="112" spans="1:16" ht="12.75">
      <c r="A112">
        <v>134</v>
      </c>
      <c r="B112">
        <v>9.164307169303592</v>
      </c>
      <c r="C112">
        <v>-43.66242223345853</v>
      </c>
      <c r="D112">
        <v>-2.5832211963332528</v>
      </c>
      <c r="E112">
        <f t="shared" si="3"/>
        <v>2515331.5433079</v>
      </c>
      <c r="F112">
        <f t="shared" si="4"/>
        <v>6859962.877593489</v>
      </c>
      <c r="G112">
        <f t="shared" si="5"/>
        <v>155.47677880366675</v>
      </c>
      <c r="H112">
        <v>5</v>
      </c>
      <c r="I112">
        <v>11</v>
      </c>
      <c r="J112">
        <v>518</v>
      </c>
      <c r="K112" t="s">
        <v>72</v>
      </c>
      <c r="L112">
        <v>29</v>
      </c>
      <c r="M112">
        <v>9.2</v>
      </c>
      <c r="N112">
        <v>-99</v>
      </c>
      <c r="O112">
        <v>-99</v>
      </c>
      <c r="P112">
        <v>4</v>
      </c>
    </row>
    <row r="113" spans="1:16" ht="12.75">
      <c r="A113">
        <v>135</v>
      </c>
      <c r="B113">
        <v>10.406844876037574</v>
      </c>
      <c r="C113">
        <v>-45.1012743165659</v>
      </c>
      <c r="D113">
        <v>-1.3943532433529542</v>
      </c>
      <c r="E113">
        <f t="shared" si="3"/>
        <v>2515332.476932122</v>
      </c>
      <c r="F113">
        <f t="shared" si="4"/>
        <v>6859961.221531569</v>
      </c>
      <c r="G113">
        <f t="shared" si="5"/>
        <v>156.66564675664705</v>
      </c>
      <c r="H113">
        <v>5</v>
      </c>
      <c r="I113">
        <v>11</v>
      </c>
      <c r="J113">
        <v>471</v>
      </c>
      <c r="K113" t="s">
        <v>72</v>
      </c>
      <c r="L113">
        <v>26.7</v>
      </c>
      <c r="M113">
        <v>9.6</v>
      </c>
      <c r="N113">
        <v>-99</v>
      </c>
      <c r="O113">
        <v>-99</v>
      </c>
      <c r="P113">
        <v>5</v>
      </c>
    </row>
    <row r="114" spans="1:16" ht="12.75">
      <c r="A114">
        <v>136</v>
      </c>
      <c r="B114">
        <v>-13.1598191448291</v>
      </c>
      <c r="C114">
        <v>-18.759193930485782</v>
      </c>
      <c r="D114">
        <v>-2.664566411594421</v>
      </c>
      <c r="E114">
        <f t="shared" si="3"/>
        <v>2515314.5819162494</v>
      </c>
      <c r="F114">
        <f t="shared" si="4"/>
        <v>6859991.702037782</v>
      </c>
      <c r="G114">
        <f t="shared" si="5"/>
        <v>155.39543358840558</v>
      </c>
      <c r="H114">
        <v>2</v>
      </c>
      <c r="I114">
        <v>11</v>
      </c>
      <c r="J114">
        <v>408</v>
      </c>
      <c r="K114" t="s">
        <v>72</v>
      </c>
      <c r="L114">
        <v>27.1</v>
      </c>
      <c r="M114">
        <v>4.7</v>
      </c>
      <c r="N114">
        <v>-99</v>
      </c>
      <c r="O114">
        <v>-99</v>
      </c>
      <c r="P114">
        <v>2</v>
      </c>
    </row>
    <row r="115" spans="1:16" ht="12.75">
      <c r="A115">
        <v>137</v>
      </c>
      <c r="B115">
        <v>-18.069258555182245</v>
      </c>
      <c r="C115">
        <v>-16.49981623709347</v>
      </c>
      <c r="D115">
        <v>-4.017667951598968</v>
      </c>
      <c r="E115">
        <f t="shared" si="3"/>
        <v>2515310.215916897</v>
      </c>
      <c r="F115">
        <f t="shared" si="4"/>
        <v>6859994.887227345</v>
      </c>
      <c r="G115">
        <f t="shared" si="5"/>
        <v>154.04233204840102</v>
      </c>
      <c r="H115">
        <v>2</v>
      </c>
      <c r="I115">
        <v>11</v>
      </c>
      <c r="J115">
        <v>445</v>
      </c>
      <c r="K115" t="s">
        <v>72</v>
      </c>
      <c r="L115">
        <v>28</v>
      </c>
      <c r="M115">
        <v>0.4</v>
      </c>
      <c r="N115">
        <v>-99</v>
      </c>
      <c r="O115">
        <v>-99</v>
      </c>
      <c r="P115">
        <v>2</v>
      </c>
    </row>
    <row r="116" spans="1:16" ht="12.75">
      <c r="A116">
        <v>138</v>
      </c>
      <c r="B116">
        <v>-13.653580033404461</v>
      </c>
      <c r="C116">
        <v>-15.465946996848633</v>
      </c>
      <c r="D116">
        <v>-2.770500122655768</v>
      </c>
      <c r="E116">
        <f t="shared" si="3"/>
        <v>2515314.748831113</v>
      </c>
      <c r="F116">
        <f t="shared" si="4"/>
        <v>6859995.027908287</v>
      </c>
      <c r="G116">
        <f t="shared" si="5"/>
        <v>155.28949987734424</v>
      </c>
      <c r="H116">
        <v>2</v>
      </c>
      <c r="I116">
        <v>11</v>
      </c>
      <c r="J116">
        <v>340</v>
      </c>
      <c r="K116" t="s">
        <v>72</v>
      </c>
      <c r="L116">
        <v>27.7</v>
      </c>
      <c r="M116">
        <v>6</v>
      </c>
      <c r="N116">
        <v>3.955</v>
      </c>
      <c r="O116">
        <v>2.52</v>
      </c>
      <c r="P116">
        <v>2</v>
      </c>
    </row>
    <row r="117" spans="1:16" ht="12.75">
      <c r="A117">
        <v>139</v>
      </c>
      <c r="B117">
        <v>-13.448132323913251</v>
      </c>
      <c r="C117">
        <v>-12.382285627144652</v>
      </c>
      <c r="D117">
        <v>-2.9111302886929438</v>
      </c>
      <c r="E117">
        <f t="shared" si="3"/>
        <v>2515315.5597338853</v>
      </c>
      <c r="F117">
        <f t="shared" si="4"/>
        <v>6859998.010124392</v>
      </c>
      <c r="G117">
        <f t="shared" si="5"/>
        <v>155.14886971130707</v>
      </c>
      <c r="H117">
        <v>2</v>
      </c>
      <c r="I117">
        <v>11</v>
      </c>
      <c r="J117">
        <v>360</v>
      </c>
      <c r="K117" t="s">
        <v>72</v>
      </c>
      <c r="L117">
        <v>28.6</v>
      </c>
      <c r="M117">
        <v>4.6</v>
      </c>
      <c r="N117">
        <v>-99</v>
      </c>
      <c r="O117">
        <v>-99</v>
      </c>
      <c r="P117">
        <v>2</v>
      </c>
    </row>
    <row r="118" spans="1:16" ht="12.75">
      <c r="A118">
        <v>140</v>
      </c>
      <c r="B118">
        <v>-20.129055058552815</v>
      </c>
      <c r="C118">
        <v>-12.321817347016973</v>
      </c>
      <c r="D118">
        <v>-4.308096107779118</v>
      </c>
      <c r="E118">
        <f t="shared" si="3"/>
        <v>2515309.0225699083</v>
      </c>
      <c r="F118">
        <f t="shared" si="4"/>
        <v>6859999.389933123</v>
      </c>
      <c r="G118">
        <f t="shared" si="5"/>
        <v>153.7519038922209</v>
      </c>
      <c r="H118">
        <v>2</v>
      </c>
      <c r="I118">
        <v>11</v>
      </c>
      <c r="J118">
        <v>342</v>
      </c>
      <c r="K118" t="s">
        <v>81</v>
      </c>
      <c r="L118">
        <v>24.6</v>
      </c>
      <c r="M118">
        <v>0.5</v>
      </c>
      <c r="N118">
        <v>-99</v>
      </c>
      <c r="O118">
        <v>-99</v>
      </c>
      <c r="P118">
        <v>1</v>
      </c>
    </row>
    <row r="119" spans="1:16" ht="12.75">
      <c r="A119">
        <v>141</v>
      </c>
      <c r="B119">
        <v>-27.501117175568183</v>
      </c>
      <c r="C119">
        <v>10.641102509202812</v>
      </c>
      <c r="D119">
        <v>-4.44293309712994</v>
      </c>
      <c r="E119">
        <f t="shared" si="3"/>
        <v>2515306.3347395835</v>
      </c>
      <c r="F119">
        <f t="shared" si="4"/>
        <v>6860023.356963734</v>
      </c>
      <c r="G119">
        <f t="shared" si="5"/>
        <v>153.61706690287005</v>
      </c>
      <c r="H119">
        <v>2</v>
      </c>
      <c r="I119">
        <v>11</v>
      </c>
      <c r="J119">
        <v>242</v>
      </c>
      <c r="K119" t="s">
        <v>82</v>
      </c>
      <c r="L119">
        <v>22</v>
      </c>
      <c r="M119">
        <v>1.7</v>
      </c>
      <c r="N119">
        <v>-99</v>
      </c>
      <c r="O119">
        <v>-99</v>
      </c>
      <c r="P119">
        <v>1</v>
      </c>
    </row>
    <row r="120" spans="1:16" ht="12.75">
      <c r="A120">
        <v>142</v>
      </c>
      <c r="B120">
        <v>-16.308843311746518</v>
      </c>
      <c r="C120">
        <v>-6.821508821085484</v>
      </c>
      <c r="D120">
        <v>-3.661411486959158</v>
      </c>
      <c r="E120">
        <f t="shared" si="3"/>
        <v>2515313.854589719</v>
      </c>
      <c r="F120">
        <f t="shared" si="4"/>
        <v>6860004.026634129</v>
      </c>
      <c r="G120">
        <f t="shared" si="5"/>
        <v>154.39858851304083</v>
      </c>
      <c r="H120">
        <v>2</v>
      </c>
      <c r="I120">
        <v>11</v>
      </c>
      <c r="J120">
        <v>277</v>
      </c>
      <c r="K120" t="s">
        <v>83</v>
      </c>
      <c r="L120">
        <v>25.4</v>
      </c>
      <c r="M120">
        <v>11.1</v>
      </c>
      <c r="N120">
        <v>-99</v>
      </c>
      <c r="O120">
        <v>-99</v>
      </c>
      <c r="P120">
        <v>2</v>
      </c>
    </row>
    <row r="121" spans="1:16" ht="12.75">
      <c r="A121">
        <v>143</v>
      </c>
      <c r="B121">
        <v>-17.689286075677348</v>
      </c>
      <c r="C121">
        <v>-7.734208988416622</v>
      </c>
      <c r="D121">
        <v>-4.29440326706322</v>
      </c>
      <c r="E121">
        <f t="shared" si="3"/>
        <v>2515312.3209795817</v>
      </c>
      <c r="F121">
        <f t="shared" si="4"/>
        <v>6860003.404795109</v>
      </c>
      <c r="G121">
        <f t="shared" si="5"/>
        <v>153.76559673293679</v>
      </c>
      <c r="H121">
        <v>2</v>
      </c>
      <c r="I121">
        <v>11</v>
      </c>
      <c r="J121">
        <v>315</v>
      </c>
      <c r="K121" t="s">
        <v>84</v>
      </c>
      <c r="L121">
        <v>26.2</v>
      </c>
      <c r="M121">
        <v>1.6</v>
      </c>
      <c r="N121">
        <v>-99</v>
      </c>
      <c r="O121">
        <v>-99</v>
      </c>
      <c r="P121">
        <v>2</v>
      </c>
    </row>
    <row r="122" spans="1:16" ht="12.75">
      <c r="A122">
        <v>144</v>
      </c>
      <c r="B122">
        <v>-16.338552654552107</v>
      </c>
      <c r="C122">
        <v>-3.6814007071835446</v>
      </c>
      <c r="D122">
        <v>-3.9295471912735214</v>
      </c>
      <c r="E122">
        <f t="shared" si="3"/>
        <v>2515314.446131925</v>
      </c>
      <c r="F122">
        <f t="shared" si="4"/>
        <v>6860007.1106638685</v>
      </c>
      <c r="G122">
        <f t="shared" si="5"/>
        <v>154.1304528087265</v>
      </c>
      <c r="H122">
        <v>2</v>
      </c>
      <c r="I122">
        <v>11</v>
      </c>
      <c r="J122">
        <v>288</v>
      </c>
      <c r="K122" t="s">
        <v>85</v>
      </c>
      <c r="L122">
        <v>27.3</v>
      </c>
      <c r="M122">
        <v>14.8</v>
      </c>
      <c r="N122">
        <v>-99</v>
      </c>
      <c r="O122">
        <v>-99</v>
      </c>
      <c r="P122">
        <v>2</v>
      </c>
    </row>
    <row r="123" spans="1:16" ht="12.75">
      <c r="A123">
        <v>145</v>
      </c>
      <c r="B123">
        <v>-18.60636266029773</v>
      </c>
      <c r="C123">
        <v>-3.730047207966585</v>
      </c>
      <c r="D123">
        <v>-4.561591538890559</v>
      </c>
      <c r="E123">
        <f t="shared" si="3"/>
        <v>2515312.2134478088</v>
      </c>
      <c r="F123">
        <f t="shared" si="4"/>
        <v>6860007.5112264</v>
      </c>
      <c r="G123">
        <f t="shared" si="5"/>
        <v>153.49840846110945</v>
      </c>
      <c r="H123">
        <v>2</v>
      </c>
      <c r="I123">
        <v>11</v>
      </c>
      <c r="J123">
        <v>325</v>
      </c>
      <c r="K123" t="s">
        <v>72</v>
      </c>
      <c r="L123">
        <v>27.3</v>
      </c>
      <c r="M123">
        <v>2.7</v>
      </c>
      <c r="N123">
        <v>-99</v>
      </c>
      <c r="O123">
        <v>-99</v>
      </c>
      <c r="P123">
        <v>2</v>
      </c>
    </row>
    <row r="124" spans="1:16" ht="12.75">
      <c r="A124">
        <v>146</v>
      </c>
      <c r="B124">
        <v>-18.339913730786805</v>
      </c>
      <c r="C124">
        <v>-2.093030806790651</v>
      </c>
      <c r="D124">
        <v>-4.339816945630481</v>
      </c>
      <c r="E124">
        <f t="shared" si="3"/>
        <v>2515312.7982083224</v>
      </c>
      <c r="F124">
        <f t="shared" si="4"/>
        <v>6860009.063280803</v>
      </c>
      <c r="G124">
        <f t="shared" si="5"/>
        <v>153.72018305436953</v>
      </c>
      <c r="H124">
        <v>2</v>
      </c>
      <c r="I124">
        <v>11</v>
      </c>
      <c r="J124">
        <v>400</v>
      </c>
      <c r="K124" t="s">
        <v>72</v>
      </c>
      <c r="L124">
        <v>29.3</v>
      </c>
      <c r="M124">
        <v>2.8</v>
      </c>
      <c r="N124">
        <v>-99</v>
      </c>
      <c r="O124">
        <v>-99</v>
      </c>
      <c r="P124">
        <v>2</v>
      </c>
    </row>
    <row r="125" spans="1:16" ht="12.75">
      <c r="A125">
        <v>147</v>
      </c>
      <c r="B125">
        <v>-24.23975432635343</v>
      </c>
      <c r="C125">
        <v>2.4528981985296987</v>
      </c>
      <c r="D125">
        <v>-4.781428835877119</v>
      </c>
      <c r="E125">
        <f t="shared" si="3"/>
        <v>2515307.913300888</v>
      </c>
      <c r="F125">
        <f t="shared" si="4"/>
        <v>6860014.68567077</v>
      </c>
      <c r="G125">
        <f t="shared" si="5"/>
        <v>153.2785711641229</v>
      </c>
      <c r="H125">
        <v>2</v>
      </c>
      <c r="I125">
        <v>11</v>
      </c>
      <c r="J125">
        <v>587</v>
      </c>
      <c r="K125" t="s">
        <v>72</v>
      </c>
      <c r="L125">
        <v>26.9</v>
      </c>
      <c r="M125">
        <v>1</v>
      </c>
      <c r="N125">
        <v>-99</v>
      </c>
      <c r="O125">
        <v>-99</v>
      </c>
      <c r="P125">
        <v>1</v>
      </c>
    </row>
    <row r="126" spans="1:16" ht="12.75">
      <c r="A126">
        <v>148</v>
      </c>
      <c r="B126">
        <v>-23.12644160312207</v>
      </c>
      <c r="C126">
        <v>6.670615007298583</v>
      </c>
      <c r="D126">
        <v>-4.521662033572182</v>
      </c>
      <c r="E126">
        <f t="shared" si="3"/>
        <v>2515309.838311946</v>
      </c>
      <c r="F126">
        <f t="shared" si="4"/>
        <v>6860018.600122549</v>
      </c>
      <c r="G126">
        <f t="shared" si="5"/>
        <v>153.53833796642783</v>
      </c>
      <c r="H126">
        <v>2</v>
      </c>
      <c r="I126">
        <v>11</v>
      </c>
      <c r="J126">
        <v>370</v>
      </c>
      <c r="K126" t="s">
        <v>72</v>
      </c>
      <c r="L126">
        <v>26.2</v>
      </c>
      <c r="M126">
        <v>3.2</v>
      </c>
      <c r="N126">
        <v>-99</v>
      </c>
      <c r="O126">
        <v>-99</v>
      </c>
      <c r="P126">
        <v>1</v>
      </c>
    </row>
    <row r="127" spans="1:16" ht="12.75">
      <c r="A127">
        <v>149</v>
      </c>
      <c r="B127">
        <v>-16.675350893293363</v>
      </c>
      <c r="C127">
        <v>4.889497555120528</v>
      </c>
      <c r="D127">
        <v>-3.480673805263994</v>
      </c>
      <c r="E127">
        <f t="shared" si="3"/>
        <v>2515315.8100792747</v>
      </c>
      <c r="F127">
        <f t="shared" si="4"/>
        <v>6860015.579039019</v>
      </c>
      <c r="G127">
        <f t="shared" si="5"/>
        <v>154.579326194736</v>
      </c>
      <c r="H127">
        <v>2</v>
      </c>
      <c r="I127">
        <v>11</v>
      </c>
      <c r="J127">
        <v>332</v>
      </c>
      <c r="K127" t="s">
        <v>85</v>
      </c>
      <c r="L127">
        <v>26.3</v>
      </c>
      <c r="M127">
        <v>12</v>
      </c>
      <c r="N127">
        <v>-99</v>
      </c>
      <c r="O127">
        <v>-99</v>
      </c>
      <c r="P127">
        <v>2</v>
      </c>
    </row>
    <row r="128" spans="1:16" ht="12.75">
      <c r="A128">
        <v>150</v>
      </c>
      <c r="B128">
        <v>-14.837531788738747</v>
      </c>
      <c r="C128">
        <v>3.3753744062603825</v>
      </c>
      <c r="D128">
        <v>-2.909019599285242</v>
      </c>
      <c r="E128">
        <f t="shared" si="3"/>
        <v>2515317.312362813</v>
      </c>
      <c r="F128">
        <f t="shared" si="4"/>
        <v>6860013.731529306</v>
      </c>
      <c r="G128">
        <f t="shared" si="5"/>
        <v>155.15098040071476</v>
      </c>
      <c r="H128">
        <v>2</v>
      </c>
      <c r="I128">
        <v>11</v>
      </c>
      <c r="J128">
        <v>355</v>
      </c>
      <c r="K128" t="s">
        <v>72</v>
      </c>
      <c r="L128">
        <v>29</v>
      </c>
      <c r="M128">
        <v>15.1</v>
      </c>
      <c r="N128">
        <v>-99</v>
      </c>
      <c r="O128">
        <v>-99</v>
      </c>
      <c r="P128">
        <v>2</v>
      </c>
    </row>
    <row r="129" spans="1:16" ht="12.75">
      <c r="A129">
        <v>151</v>
      </c>
      <c r="B129">
        <v>-14.622170898108038</v>
      </c>
      <c r="C129">
        <v>8.595195622566784</v>
      </c>
      <c r="D129">
        <v>-2.325347876969897</v>
      </c>
      <c r="E129">
        <f t="shared" si="3"/>
        <v>2515318.5552108646</v>
      </c>
      <c r="F129">
        <f t="shared" si="4"/>
        <v>6860018.80580192</v>
      </c>
      <c r="G129">
        <f t="shared" si="5"/>
        <v>155.73465212303012</v>
      </c>
      <c r="H129">
        <v>2</v>
      </c>
      <c r="I129">
        <v>11</v>
      </c>
      <c r="J129">
        <v>296</v>
      </c>
      <c r="K129" t="s">
        <v>78</v>
      </c>
      <c r="L129">
        <v>24.9</v>
      </c>
      <c r="M129">
        <v>14.3</v>
      </c>
      <c r="N129">
        <v>-99</v>
      </c>
      <c r="O129">
        <v>-99</v>
      </c>
      <c r="P129">
        <v>2</v>
      </c>
    </row>
    <row r="130" spans="1:16" ht="12.75">
      <c r="A130">
        <v>152</v>
      </c>
      <c r="B130">
        <v>-20.312514817302958</v>
      </c>
      <c r="C130">
        <v>8.726827639603439</v>
      </c>
      <c r="D130">
        <v>-4.211764611303007</v>
      </c>
      <c r="E130">
        <f t="shared" si="3"/>
        <v>2515313.0031487816</v>
      </c>
      <c r="F130">
        <f t="shared" si="4"/>
        <v>6860020.059575236</v>
      </c>
      <c r="G130">
        <f t="shared" si="5"/>
        <v>153.848235388697</v>
      </c>
      <c r="H130">
        <v>2</v>
      </c>
      <c r="I130">
        <v>11</v>
      </c>
      <c r="J130">
        <v>296</v>
      </c>
      <c r="K130" t="s">
        <v>72</v>
      </c>
      <c r="L130">
        <v>26.7</v>
      </c>
      <c r="M130">
        <v>7.8</v>
      </c>
      <c r="N130">
        <v>-99</v>
      </c>
      <c r="O130">
        <v>-99</v>
      </c>
      <c r="P130">
        <v>1</v>
      </c>
    </row>
    <row r="131" spans="1:16" ht="12.75">
      <c r="A131">
        <v>153</v>
      </c>
      <c r="B131">
        <v>-27.7652922821214</v>
      </c>
      <c r="C131">
        <v>10.293552898354982</v>
      </c>
      <c r="D131">
        <v>-4.622244131750646</v>
      </c>
      <c r="E131">
        <f t="shared" si="3"/>
        <v>2515306.00708061</v>
      </c>
      <c r="F131">
        <f t="shared" si="4"/>
        <v>6860023.068487018</v>
      </c>
      <c r="G131">
        <f t="shared" si="5"/>
        <v>153.43775586824935</v>
      </c>
      <c r="H131">
        <v>2</v>
      </c>
      <c r="I131">
        <v>11</v>
      </c>
      <c r="J131">
        <v>319</v>
      </c>
      <c r="K131" t="s">
        <v>82</v>
      </c>
      <c r="L131">
        <v>22.8</v>
      </c>
      <c r="M131">
        <v>1.4</v>
      </c>
      <c r="N131">
        <v>-99</v>
      </c>
      <c r="O131">
        <v>-99</v>
      </c>
      <c r="P131">
        <v>1</v>
      </c>
    </row>
    <row r="132" spans="1:16" ht="12.75">
      <c r="A132">
        <v>154</v>
      </c>
      <c r="B132">
        <v>-21.633808203890823</v>
      </c>
      <c r="C132">
        <v>11.489105723592791</v>
      </c>
      <c r="D132">
        <v>-4.135816418301192</v>
      </c>
      <c r="E132">
        <f t="shared" si="3"/>
        <v>2515312.2539075008</v>
      </c>
      <c r="F132">
        <f t="shared" si="4"/>
        <v>6860023.028520156</v>
      </c>
      <c r="G132">
        <f t="shared" si="5"/>
        <v>153.9241835816988</v>
      </c>
      <c r="H132">
        <v>2</v>
      </c>
      <c r="I132">
        <v>11</v>
      </c>
      <c r="J132">
        <v>432</v>
      </c>
      <c r="K132" t="s">
        <v>72</v>
      </c>
      <c r="L132">
        <v>30.8</v>
      </c>
      <c r="M132">
        <v>2.5</v>
      </c>
      <c r="N132">
        <v>-99</v>
      </c>
      <c r="O132">
        <v>-99</v>
      </c>
      <c r="P132">
        <v>1</v>
      </c>
    </row>
    <row r="133" spans="1:16" ht="12.75">
      <c r="A133">
        <v>155</v>
      </c>
      <c r="B133">
        <v>-19.390824049132362</v>
      </c>
      <c r="C133">
        <v>12.102386881280031</v>
      </c>
      <c r="D133">
        <v>-3.6452526177060016</v>
      </c>
      <c r="E133">
        <f aca="true" t="shared" si="6" ref="E133:E196">$S$4+COS($S$9)*B133-SIN($S$9)*C133</f>
        <v>2515314.573859736</v>
      </c>
      <c r="F133">
        <f aca="true" t="shared" si="7" ref="F133:F196">$S$5+SIN($S$9)*B133+COS($S$9)*C133</f>
        <v>6860023.186359714</v>
      </c>
      <c r="G133">
        <f aca="true" t="shared" si="8" ref="G133:G196">$S$6+D133</f>
        <v>154.414747382294</v>
      </c>
      <c r="H133">
        <v>2</v>
      </c>
      <c r="I133">
        <v>11</v>
      </c>
      <c r="J133">
        <v>337</v>
      </c>
      <c r="K133" t="s">
        <v>78</v>
      </c>
      <c r="L133">
        <v>27.9</v>
      </c>
      <c r="M133">
        <v>5.2</v>
      </c>
      <c r="N133">
        <v>-99</v>
      </c>
      <c r="O133">
        <v>-99</v>
      </c>
      <c r="P133">
        <v>2</v>
      </c>
    </row>
    <row r="134" spans="1:16" ht="12.75">
      <c r="A134">
        <v>156</v>
      </c>
      <c r="B134">
        <v>-20.201860545106776</v>
      </c>
      <c r="C134">
        <v>18.160257617574388</v>
      </c>
      <c r="D134">
        <v>-2.664542117118463</v>
      </c>
      <c r="E134">
        <f t="shared" si="6"/>
        <v>2515314.976206655</v>
      </c>
      <c r="F134">
        <f t="shared" si="7"/>
        <v>6860029.285023092</v>
      </c>
      <c r="G134">
        <f t="shared" si="8"/>
        <v>155.39545788288154</v>
      </c>
      <c r="H134">
        <v>2</v>
      </c>
      <c r="I134">
        <v>11</v>
      </c>
      <c r="J134">
        <v>513</v>
      </c>
      <c r="K134" t="s">
        <v>72</v>
      </c>
      <c r="L134">
        <v>29.7</v>
      </c>
      <c r="M134">
        <v>2.7</v>
      </c>
      <c r="N134">
        <v>-99</v>
      </c>
      <c r="O134">
        <v>-99</v>
      </c>
      <c r="P134">
        <v>1</v>
      </c>
    </row>
    <row r="135" spans="1:16" ht="12.75">
      <c r="A135">
        <v>157</v>
      </c>
      <c r="B135">
        <v>-16.538659445931497</v>
      </c>
      <c r="C135">
        <v>13.988325534008114</v>
      </c>
      <c r="D135">
        <v>-2.4569020186993566</v>
      </c>
      <c r="E135">
        <f t="shared" si="6"/>
        <v>2515317.7425240995</v>
      </c>
      <c r="F135">
        <f t="shared" si="7"/>
        <v>6860024.471339742</v>
      </c>
      <c r="G135">
        <f t="shared" si="8"/>
        <v>155.60309798130064</v>
      </c>
      <c r="H135">
        <v>2</v>
      </c>
      <c r="I135">
        <v>11</v>
      </c>
      <c r="J135">
        <v>313</v>
      </c>
      <c r="K135" t="s">
        <v>72</v>
      </c>
      <c r="L135">
        <v>26.9</v>
      </c>
      <c r="M135">
        <v>8.6</v>
      </c>
      <c r="N135">
        <v>-99</v>
      </c>
      <c r="O135">
        <v>-99</v>
      </c>
      <c r="P135">
        <v>2</v>
      </c>
    </row>
    <row r="136" spans="1:16" ht="12.75">
      <c r="A136">
        <v>158</v>
      </c>
      <c r="B136">
        <v>-15.035819715283179</v>
      </c>
      <c r="C136">
        <v>15.660778305511755</v>
      </c>
      <c r="D136">
        <v>-2.107324973629306</v>
      </c>
      <c r="E136">
        <f t="shared" si="6"/>
        <v>2515319.5462871343</v>
      </c>
      <c r="F136">
        <f t="shared" si="7"/>
        <v>6860025.813749681</v>
      </c>
      <c r="G136">
        <f t="shared" si="8"/>
        <v>155.95267502637068</v>
      </c>
      <c r="H136">
        <v>2</v>
      </c>
      <c r="I136">
        <v>11</v>
      </c>
      <c r="J136">
        <v>328</v>
      </c>
      <c r="K136" t="s">
        <v>78</v>
      </c>
      <c r="L136">
        <v>26.9</v>
      </c>
      <c r="M136">
        <v>14.4</v>
      </c>
      <c r="N136">
        <v>-99</v>
      </c>
      <c r="O136">
        <v>-99</v>
      </c>
      <c r="P136">
        <v>2</v>
      </c>
    </row>
    <row r="137" spans="1:16" ht="12.75">
      <c r="A137">
        <v>159</v>
      </c>
      <c r="B137">
        <v>-13.985012819134528</v>
      </c>
      <c r="C137">
        <v>19.289335758678895</v>
      </c>
      <c r="D137">
        <v>-1.2459449057771201</v>
      </c>
      <c r="E137">
        <f t="shared" si="6"/>
        <v>2515321.2935738605</v>
      </c>
      <c r="F137">
        <f t="shared" si="7"/>
        <v>6860029.163020262</v>
      </c>
      <c r="G137">
        <f t="shared" si="8"/>
        <v>156.81405509422288</v>
      </c>
      <c r="H137">
        <v>2</v>
      </c>
      <c r="I137">
        <v>11</v>
      </c>
      <c r="J137">
        <v>247</v>
      </c>
      <c r="K137" t="s">
        <v>72</v>
      </c>
      <c r="L137">
        <v>23.9</v>
      </c>
      <c r="M137">
        <v>13.9</v>
      </c>
      <c r="N137">
        <v>-99</v>
      </c>
      <c r="O137">
        <v>-99</v>
      </c>
      <c r="P137">
        <v>2</v>
      </c>
    </row>
    <row r="138" spans="1:16" ht="12.75">
      <c r="A138">
        <v>160</v>
      </c>
      <c r="B138">
        <v>-17.70907268693948</v>
      </c>
      <c r="C138">
        <v>20.87123889170062</v>
      </c>
      <c r="D138">
        <v>-1.713540808730101</v>
      </c>
      <c r="E138">
        <f t="shared" si="6"/>
        <v>2515317.955660085</v>
      </c>
      <c r="F138">
        <f t="shared" si="7"/>
        <v>6860031.449802073</v>
      </c>
      <c r="G138">
        <f t="shared" si="8"/>
        <v>156.3464591912699</v>
      </c>
      <c r="H138">
        <v>2</v>
      </c>
      <c r="I138">
        <v>11</v>
      </c>
      <c r="J138">
        <v>342</v>
      </c>
      <c r="K138" t="s">
        <v>72</v>
      </c>
      <c r="L138">
        <v>28</v>
      </c>
      <c r="M138">
        <v>5.6</v>
      </c>
      <c r="N138">
        <v>-99</v>
      </c>
      <c r="O138">
        <v>-99</v>
      </c>
      <c r="P138">
        <v>2</v>
      </c>
    </row>
    <row r="139" spans="1:16" ht="12.75">
      <c r="A139">
        <v>161</v>
      </c>
      <c r="B139">
        <v>-18.61650726735044</v>
      </c>
      <c r="C139">
        <v>23.79685016678053</v>
      </c>
      <c r="D139">
        <v>-1.4930888543896133</v>
      </c>
      <c r="E139">
        <f t="shared" si="6"/>
        <v>2515317.644396667</v>
      </c>
      <c r="F139">
        <f t="shared" si="7"/>
        <v>6860034.497055579</v>
      </c>
      <c r="G139">
        <f t="shared" si="8"/>
        <v>156.5669111456104</v>
      </c>
      <c r="H139">
        <v>2</v>
      </c>
      <c r="I139">
        <v>11</v>
      </c>
      <c r="J139">
        <v>277</v>
      </c>
      <c r="K139" t="s">
        <v>86</v>
      </c>
      <c r="L139">
        <v>25</v>
      </c>
      <c r="M139">
        <v>8</v>
      </c>
      <c r="N139">
        <v>-99</v>
      </c>
      <c r="O139">
        <v>-99</v>
      </c>
      <c r="P139">
        <v>2</v>
      </c>
    </row>
    <row r="140" spans="1:16" ht="12.75">
      <c r="A140">
        <v>162</v>
      </c>
      <c r="B140">
        <v>-21.096320231492317</v>
      </c>
      <c r="C140">
        <v>23.88</v>
      </c>
      <c r="D140">
        <v>-1.5180905120165824</v>
      </c>
      <c r="E140">
        <f t="shared" si="6"/>
        <v>2515315.2299426747</v>
      </c>
      <c r="F140">
        <f t="shared" si="7"/>
        <v>6860035.068718199</v>
      </c>
      <c r="G140">
        <f t="shared" si="8"/>
        <v>156.54190948798342</v>
      </c>
      <c r="H140">
        <v>2</v>
      </c>
      <c r="I140">
        <v>11</v>
      </c>
      <c r="J140">
        <v>218</v>
      </c>
      <c r="K140" t="s">
        <v>72</v>
      </c>
      <c r="L140">
        <v>11.6</v>
      </c>
      <c r="M140">
        <v>3.4</v>
      </c>
      <c r="N140">
        <v>-99</v>
      </c>
      <c r="O140">
        <v>-99</v>
      </c>
      <c r="P140">
        <v>1</v>
      </c>
    </row>
    <row r="141" spans="1:16" ht="12.75">
      <c r="A141">
        <v>163</v>
      </c>
      <c r="B141">
        <v>-21.123861147040497</v>
      </c>
      <c r="C141">
        <v>24.37870151972709</v>
      </c>
      <c r="D141">
        <v>-1.5231397895306507</v>
      </c>
      <c r="E141">
        <f t="shared" si="6"/>
        <v>2515315.301517125</v>
      </c>
      <c r="F141">
        <f t="shared" si="7"/>
        <v>6860035.563024588</v>
      </c>
      <c r="G141">
        <f t="shared" si="8"/>
        <v>156.53686021046934</v>
      </c>
      <c r="H141">
        <v>16</v>
      </c>
      <c r="I141">
        <v>11</v>
      </c>
      <c r="J141">
        <v>306</v>
      </c>
      <c r="K141" t="s">
        <v>87</v>
      </c>
      <c r="L141">
        <v>11.3</v>
      </c>
      <c r="M141">
        <v>3.6</v>
      </c>
      <c r="N141">
        <v>6.01</v>
      </c>
      <c r="O141">
        <v>4.38</v>
      </c>
      <c r="P141">
        <v>1</v>
      </c>
    </row>
    <row r="142" spans="1:16" ht="12.75">
      <c r="A142">
        <v>164</v>
      </c>
      <c r="B142">
        <v>-13.38907139994635</v>
      </c>
      <c r="C142">
        <v>24.633753163504867</v>
      </c>
      <c r="D142">
        <v>-0.6333013987726201</v>
      </c>
      <c r="E142">
        <f t="shared" si="6"/>
        <v>2515322.9341213857</v>
      </c>
      <c r="F142">
        <f t="shared" si="7"/>
        <v>6860034.284206392</v>
      </c>
      <c r="G142">
        <f t="shared" si="8"/>
        <v>157.42669860122737</v>
      </c>
      <c r="H142">
        <v>2</v>
      </c>
      <c r="I142">
        <v>11</v>
      </c>
      <c r="J142">
        <v>323</v>
      </c>
      <c r="K142" t="s">
        <v>72</v>
      </c>
      <c r="L142">
        <v>26.1</v>
      </c>
      <c r="M142">
        <v>12.8</v>
      </c>
      <c r="N142">
        <v>-99</v>
      </c>
      <c r="O142">
        <v>-99</v>
      </c>
      <c r="P142">
        <v>2</v>
      </c>
    </row>
    <row r="143" spans="1:16" ht="12.75">
      <c r="A143">
        <v>165</v>
      </c>
      <c r="B143">
        <v>-15.638429597781155</v>
      </c>
      <c r="C143">
        <v>29.799003118800073</v>
      </c>
      <c r="D143">
        <v>-0.6689493982988272</v>
      </c>
      <c r="E143">
        <f t="shared" si="6"/>
        <v>2515321.7500899513</v>
      </c>
      <c r="F143">
        <f t="shared" si="7"/>
        <v>6860039.792154192</v>
      </c>
      <c r="G143">
        <f t="shared" si="8"/>
        <v>157.39105060170118</v>
      </c>
      <c r="H143">
        <v>2</v>
      </c>
      <c r="I143">
        <v>11</v>
      </c>
      <c r="J143">
        <v>380</v>
      </c>
      <c r="K143" t="s">
        <v>88</v>
      </c>
      <c r="L143">
        <v>28</v>
      </c>
      <c r="M143">
        <v>1.2</v>
      </c>
      <c r="N143">
        <v>-99</v>
      </c>
      <c r="O143">
        <v>-99</v>
      </c>
      <c r="P143">
        <v>2</v>
      </c>
    </row>
    <row r="144" spans="1:16" ht="12.75">
      <c r="A144">
        <v>166</v>
      </c>
      <c r="B144">
        <v>-12.77990260393161</v>
      </c>
      <c r="C144">
        <v>28.196874243417675</v>
      </c>
      <c r="D144">
        <v>-0.39198311189986845</v>
      </c>
      <c r="E144">
        <f t="shared" si="6"/>
        <v>2515324.235549033</v>
      </c>
      <c r="F144">
        <f t="shared" si="7"/>
        <v>6860037.656624595</v>
      </c>
      <c r="G144">
        <f t="shared" si="8"/>
        <v>157.66801688810014</v>
      </c>
      <c r="H144">
        <v>2</v>
      </c>
      <c r="I144">
        <v>11</v>
      </c>
      <c r="J144">
        <v>281</v>
      </c>
      <c r="K144" t="s">
        <v>72</v>
      </c>
      <c r="L144">
        <v>25.5</v>
      </c>
      <c r="M144">
        <v>16.7</v>
      </c>
      <c r="N144">
        <v>-99</v>
      </c>
      <c r="O144">
        <v>-99</v>
      </c>
      <c r="P144">
        <v>2</v>
      </c>
    </row>
    <row r="145" spans="1:16" ht="12.75">
      <c r="A145">
        <v>167</v>
      </c>
      <c r="B145">
        <v>-10.597539354504084</v>
      </c>
      <c r="C145">
        <v>28.482167120265412</v>
      </c>
      <c r="D145">
        <v>0.20816157180159456</v>
      </c>
      <c r="E145">
        <f t="shared" si="6"/>
        <v>2515326.43124705</v>
      </c>
      <c r="F145">
        <f t="shared" si="7"/>
        <v>6860037.504928863</v>
      </c>
      <c r="G145">
        <f t="shared" si="8"/>
        <v>158.26816157180158</v>
      </c>
      <c r="H145">
        <v>2</v>
      </c>
      <c r="I145">
        <v>11</v>
      </c>
      <c r="J145">
        <v>240</v>
      </c>
      <c r="K145" t="s">
        <v>72</v>
      </c>
      <c r="L145">
        <v>26.7</v>
      </c>
      <c r="M145">
        <v>15.1</v>
      </c>
      <c r="N145">
        <v>-99</v>
      </c>
      <c r="O145">
        <v>-99</v>
      </c>
      <c r="P145">
        <v>2</v>
      </c>
    </row>
    <row r="146" spans="1:16" ht="12.75">
      <c r="A146">
        <v>168</v>
      </c>
      <c r="B146">
        <v>-9.45207943537454</v>
      </c>
      <c r="C146">
        <v>31.615539306274933</v>
      </c>
      <c r="D146">
        <v>0.5224851588093349</v>
      </c>
      <c r="E146">
        <f t="shared" si="6"/>
        <v>2515328.1734424033</v>
      </c>
      <c r="F146">
        <f t="shared" si="7"/>
        <v>6860040.350074735</v>
      </c>
      <c r="G146">
        <f t="shared" si="8"/>
        <v>158.58248515880933</v>
      </c>
      <c r="H146">
        <v>2</v>
      </c>
      <c r="I146">
        <v>11</v>
      </c>
      <c r="J146">
        <v>260</v>
      </c>
      <c r="K146" t="s">
        <v>72</v>
      </c>
      <c r="L146">
        <v>24.8</v>
      </c>
      <c r="M146">
        <v>14.2</v>
      </c>
      <c r="N146">
        <v>3.65</v>
      </c>
      <c r="O146">
        <v>2.76</v>
      </c>
      <c r="P146">
        <v>3</v>
      </c>
    </row>
    <row r="147" spans="1:16" ht="12.75">
      <c r="A147">
        <v>169</v>
      </c>
      <c r="B147">
        <v>-11.535448061931852</v>
      </c>
      <c r="C147">
        <v>33.51331442886454</v>
      </c>
      <c r="D147">
        <v>0.7141002317345931</v>
      </c>
      <c r="E147">
        <f t="shared" si="6"/>
        <v>2515326.506285376</v>
      </c>
      <c r="F147">
        <f t="shared" si="7"/>
        <v>6860042.622202085</v>
      </c>
      <c r="G147">
        <f t="shared" si="8"/>
        <v>158.7741002317346</v>
      </c>
      <c r="H147">
        <v>2</v>
      </c>
      <c r="I147">
        <v>11</v>
      </c>
      <c r="J147">
        <v>328</v>
      </c>
      <c r="K147" t="s">
        <v>72</v>
      </c>
      <c r="L147">
        <v>28.4</v>
      </c>
      <c r="M147">
        <v>10.6</v>
      </c>
      <c r="N147">
        <v>-99</v>
      </c>
      <c r="O147">
        <v>-99</v>
      </c>
      <c r="P147">
        <v>2</v>
      </c>
    </row>
    <row r="148" spans="1:16" ht="12.75">
      <c r="A148">
        <v>170</v>
      </c>
      <c r="B148">
        <v>-14.301816395395477</v>
      </c>
      <c r="C148">
        <v>33.643147876863125</v>
      </c>
      <c r="D148">
        <v>0.3329384863420304</v>
      </c>
      <c r="E148">
        <f t="shared" si="6"/>
        <v>2515323.820156774</v>
      </c>
      <c r="F148">
        <f t="shared" si="7"/>
        <v>6860043.296267079</v>
      </c>
      <c r="G148">
        <f t="shared" si="8"/>
        <v>158.39293848634205</v>
      </c>
      <c r="H148">
        <v>2</v>
      </c>
      <c r="I148">
        <v>11</v>
      </c>
      <c r="J148">
        <v>488</v>
      </c>
      <c r="K148" t="s">
        <v>89</v>
      </c>
      <c r="L148">
        <v>29.2</v>
      </c>
      <c r="M148">
        <v>2.3</v>
      </c>
      <c r="N148">
        <v>-99</v>
      </c>
      <c r="O148">
        <v>-99</v>
      </c>
      <c r="P148">
        <v>2</v>
      </c>
    </row>
    <row r="149" spans="1:16" ht="12.75">
      <c r="A149">
        <v>171</v>
      </c>
      <c r="B149">
        <v>20.183630749027188</v>
      </c>
      <c r="C149">
        <v>-42.057298218321264</v>
      </c>
      <c r="D149">
        <v>-1.714708281666561</v>
      </c>
      <c r="E149">
        <f t="shared" si="6"/>
        <v>2515342.6624977128</v>
      </c>
      <c r="F149">
        <f t="shared" si="7"/>
        <v>6859962.273000102</v>
      </c>
      <c r="G149">
        <f t="shared" si="8"/>
        <v>156.34529171833344</v>
      </c>
      <c r="H149">
        <v>2</v>
      </c>
      <c r="I149">
        <v>11</v>
      </c>
      <c r="J149">
        <v>318</v>
      </c>
      <c r="K149" t="s">
        <v>72</v>
      </c>
      <c r="L149">
        <v>23.8</v>
      </c>
      <c r="M149">
        <v>1.1</v>
      </c>
      <c r="N149">
        <v>-99</v>
      </c>
      <c r="O149">
        <v>-99</v>
      </c>
      <c r="P149">
        <v>6</v>
      </c>
    </row>
    <row r="150" spans="1:16" ht="12.75">
      <c r="A150">
        <v>172</v>
      </c>
      <c r="B150">
        <v>18.90435199284336</v>
      </c>
      <c r="C150">
        <v>-39.9832916970155</v>
      </c>
      <c r="D150">
        <v>-1.3304567046930782</v>
      </c>
      <c r="E150">
        <f t="shared" si="6"/>
        <v>2515341.818400237</v>
      </c>
      <c r="F150">
        <f t="shared" si="7"/>
        <v>6859964.558947747</v>
      </c>
      <c r="G150">
        <f t="shared" si="8"/>
        <v>156.7295432953069</v>
      </c>
      <c r="H150">
        <v>2</v>
      </c>
      <c r="I150">
        <v>11</v>
      </c>
      <c r="J150">
        <v>318</v>
      </c>
      <c r="K150" t="s">
        <v>72</v>
      </c>
      <c r="L150">
        <v>26.1</v>
      </c>
      <c r="M150">
        <v>3.1</v>
      </c>
      <c r="N150">
        <v>4.92</v>
      </c>
      <c r="O150">
        <v>3.945</v>
      </c>
      <c r="P150">
        <v>5</v>
      </c>
    </row>
    <row r="151" spans="1:16" ht="12.75">
      <c r="A151">
        <v>173</v>
      </c>
      <c r="B151">
        <v>22.692943179542375</v>
      </c>
      <c r="C151">
        <v>-36.85288944552491</v>
      </c>
      <c r="D151">
        <v>-1.031385134772387</v>
      </c>
      <c r="E151">
        <f t="shared" si="6"/>
        <v>2515346.150993953</v>
      </c>
      <c r="F151">
        <f t="shared" si="7"/>
        <v>6859966.878747981</v>
      </c>
      <c r="G151">
        <f t="shared" si="8"/>
        <v>157.0286148652276</v>
      </c>
      <c r="H151">
        <v>11</v>
      </c>
      <c r="I151">
        <v>11</v>
      </c>
      <c r="J151">
        <v>113</v>
      </c>
      <c r="K151" t="s">
        <v>72</v>
      </c>
      <c r="L151">
        <v>12.8</v>
      </c>
      <c r="M151">
        <v>4</v>
      </c>
      <c r="N151">
        <v>-99</v>
      </c>
      <c r="O151">
        <v>-99</v>
      </c>
      <c r="P151">
        <v>6</v>
      </c>
    </row>
    <row r="152" spans="1:16" ht="12.75">
      <c r="A152">
        <v>174</v>
      </c>
      <c r="B152">
        <v>20.16820056381409</v>
      </c>
      <c r="C152">
        <v>-36.72481454241133</v>
      </c>
      <c r="D152">
        <v>-1.2628106209489462</v>
      </c>
      <c r="E152">
        <f t="shared" si="6"/>
        <v>2515343.7013764884</v>
      </c>
      <c r="F152">
        <f t="shared" si="7"/>
        <v>6859967.503330028</v>
      </c>
      <c r="G152">
        <f t="shared" si="8"/>
        <v>156.79718937905105</v>
      </c>
      <c r="H152">
        <v>11</v>
      </c>
      <c r="I152">
        <v>11</v>
      </c>
      <c r="J152">
        <v>57</v>
      </c>
      <c r="K152" t="s">
        <v>72</v>
      </c>
      <c r="L152">
        <v>10.1</v>
      </c>
      <c r="M152">
        <v>3.6</v>
      </c>
      <c r="N152">
        <v>-99</v>
      </c>
      <c r="O152">
        <v>-99</v>
      </c>
      <c r="P152">
        <v>6</v>
      </c>
    </row>
    <row r="153" spans="1:16" ht="12.75">
      <c r="A153">
        <v>175</v>
      </c>
      <c r="B153">
        <v>16.399906380615356</v>
      </c>
      <c r="C153">
        <v>-36.28069068423716</v>
      </c>
      <c r="D153">
        <v>-1.1355249627310116</v>
      </c>
      <c r="E153">
        <f t="shared" si="6"/>
        <v>2515340.0952106635</v>
      </c>
      <c r="F153">
        <f t="shared" si="7"/>
        <v>6859968.683522849</v>
      </c>
      <c r="G153">
        <f t="shared" si="8"/>
        <v>156.924475037269</v>
      </c>
      <c r="H153">
        <v>16</v>
      </c>
      <c r="I153">
        <v>11</v>
      </c>
      <c r="J153">
        <v>73</v>
      </c>
      <c r="K153" t="s">
        <v>72</v>
      </c>
      <c r="L153">
        <v>7.3</v>
      </c>
      <c r="M153">
        <v>3.2</v>
      </c>
      <c r="N153">
        <v>-99</v>
      </c>
      <c r="O153">
        <v>-99</v>
      </c>
      <c r="P153">
        <v>5</v>
      </c>
    </row>
    <row r="154" spans="1:16" ht="12.75">
      <c r="A154">
        <v>176</v>
      </c>
      <c r="B154">
        <v>16.89529140010029</v>
      </c>
      <c r="C154">
        <v>-33.12401949469614</v>
      </c>
      <c r="D154">
        <v>-0.7182125532412036</v>
      </c>
      <c r="E154">
        <f t="shared" si="6"/>
        <v>2515341.2047615508</v>
      </c>
      <c r="F154">
        <f t="shared" si="7"/>
        <v>6859971.6800001385</v>
      </c>
      <c r="G154">
        <f t="shared" si="8"/>
        <v>157.3417874467588</v>
      </c>
      <c r="H154">
        <v>2</v>
      </c>
      <c r="I154">
        <v>11</v>
      </c>
      <c r="J154">
        <v>271</v>
      </c>
      <c r="K154" t="s">
        <v>72</v>
      </c>
      <c r="L154">
        <v>24.8</v>
      </c>
      <c r="M154">
        <v>2.6</v>
      </c>
      <c r="N154">
        <v>-99</v>
      </c>
      <c r="O154">
        <v>-99</v>
      </c>
      <c r="P154">
        <v>5</v>
      </c>
    </row>
    <row r="155" spans="1:16" ht="12.75">
      <c r="A155">
        <v>177</v>
      </c>
      <c r="B155">
        <v>18.996566075715695</v>
      </c>
      <c r="C155">
        <v>-33.09627508597131</v>
      </c>
      <c r="D155">
        <v>-0.5632794351805368</v>
      </c>
      <c r="E155">
        <f t="shared" si="6"/>
        <v>2515343.270064431</v>
      </c>
      <c r="F155">
        <f t="shared" si="7"/>
        <v>6859971.291864819</v>
      </c>
      <c r="G155">
        <f t="shared" si="8"/>
        <v>157.49672056481947</v>
      </c>
      <c r="H155">
        <v>2</v>
      </c>
      <c r="I155">
        <v>11</v>
      </c>
      <c r="J155">
        <v>385</v>
      </c>
      <c r="K155" t="s">
        <v>72</v>
      </c>
      <c r="L155">
        <v>25.9</v>
      </c>
      <c r="M155">
        <v>2.2</v>
      </c>
      <c r="N155">
        <v>-99</v>
      </c>
      <c r="O155">
        <v>-99</v>
      </c>
      <c r="P155">
        <v>5</v>
      </c>
    </row>
    <row r="156" spans="1:16" ht="12.75">
      <c r="A156">
        <v>178</v>
      </c>
      <c r="B156">
        <v>13.249012574385084</v>
      </c>
      <c r="C156">
        <v>-33.34483890483923</v>
      </c>
      <c r="D156">
        <v>-0.9373097926884841</v>
      </c>
      <c r="E156">
        <f t="shared" si="6"/>
        <v>2515337.5867729452</v>
      </c>
      <c r="F156">
        <f t="shared" si="7"/>
        <v>6859972.184251011</v>
      </c>
      <c r="G156">
        <f t="shared" si="8"/>
        <v>157.1226902073115</v>
      </c>
      <c r="H156">
        <v>2</v>
      </c>
      <c r="I156">
        <v>11</v>
      </c>
      <c r="J156">
        <v>341</v>
      </c>
      <c r="K156" t="s">
        <v>72</v>
      </c>
      <c r="L156">
        <v>24.9</v>
      </c>
      <c r="M156">
        <v>3.8</v>
      </c>
      <c r="N156">
        <v>-99</v>
      </c>
      <c r="O156">
        <v>-99</v>
      </c>
      <c r="P156">
        <v>5</v>
      </c>
    </row>
    <row r="157" spans="1:16" ht="12.75">
      <c r="A157">
        <v>179</v>
      </c>
      <c r="B157">
        <v>14.534434295752192</v>
      </c>
      <c r="C157">
        <v>-30.181513577820397</v>
      </c>
      <c r="D157">
        <v>-0.5124912400795034</v>
      </c>
      <c r="E157">
        <f t="shared" si="6"/>
        <v>2515339.472089277</v>
      </c>
      <c r="F157">
        <f t="shared" si="7"/>
        <v>6859975.031094607</v>
      </c>
      <c r="G157">
        <f t="shared" si="8"/>
        <v>157.5475087599205</v>
      </c>
      <c r="H157">
        <v>2</v>
      </c>
      <c r="I157">
        <v>11</v>
      </c>
      <c r="J157">
        <v>276</v>
      </c>
      <c r="K157" t="s">
        <v>72</v>
      </c>
      <c r="L157">
        <v>25.9</v>
      </c>
      <c r="M157">
        <v>14.6</v>
      </c>
      <c r="N157">
        <v>-99</v>
      </c>
      <c r="O157">
        <v>-99</v>
      </c>
      <c r="P157">
        <v>5</v>
      </c>
    </row>
    <row r="158" spans="1:16" ht="12.75">
      <c r="A158">
        <v>180</v>
      </c>
      <c r="B158">
        <v>14.524157424506773</v>
      </c>
      <c r="C158">
        <v>-26.59960303617382</v>
      </c>
      <c r="D158">
        <v>-0.1199082159595608</v>
      </c>
      <c r="E158">
        <f t="shared" si="6"/>
        <v>2515340.1700060675</v>
      </c>
      <c r="F158">
        <f t="shared" si="7"/>
        <v>6859978.54436956</v>
      </c>
      <c r="G158">
        <f t="shared" si="8"/>
        <v>157.94009178404045</v>
      </c>
      <c r="H158">
        <v>2</v>
      </c>
      <c r="I158">
        <v>11</v>
      </c>
      <c r="J158">
        <v>333</v>
      </c>
      <c r="K158" t="s">
        <v>72</v>
      </c>
      <c r="L158">
        <v>27.8</v>
      </c>
      <c r="M158">
        <v>13.8</v>
      </c>
      <c r="N158">
        <v>-99</v>
      </c>
      <c r="O158">
        <v>-99</v>
      </c>
      <c r="P158">
        <v>5</v>
      </c>
    </row>
    <row r="159" spans="1:16" ht="12.75">
      <c r="A159">
        <v>181</v>
      </c>
      <c r="B159">
        <v>20.953444387564524</v>
      </c>
      <c r="C159">
        <v>-27.252855352462852</v>
      </c>
      <c r="D159">
        <v>0.23331406389745507</v>
      </c>
      <c r="E159">
        <f t="shared" si="6"/>
        <v>2515346.3433306357</v>
      </c>
      <c r="F159">
        <f t="shared" si="7"/>
        <v>6859976.633209382</v>
      </c>
      <c r="G159">
        <f t="shared" si="8"/>
        <v>158.29331406389747</v>
      </c>
      <c r="H159">
        <v>2</v>
      </c>
      <c r="I159">
        <v>11</v>
      </c>
      <c r="J159">
        <v>339</v>
      </c>
      <c r="K159" t="s">
        <v>72</v>
      </c>
      <c r="L159">
        <v>24.7</v>
      </c>
      <c r="M159">
        <v>3.3</v>
      </c>
      <c r="N159">
        <v>-99</v>
      </c>
      <c r="O159">
        <v>-99</v>
      </c>
      <c r="P159">
        <v>6</v>
      </c>
    </row>
    <row r="160" spans="1:16" ht="12.75">
      <c r="A160">
        <v>182</v>
      </c>
      <c r="B160">
        <v>21.068306267723663</v>
      </c>
      <c r="C160">
        <v>-25.043922135341447</v>
      </c>
      <c r="D160">
        <v>0.13376435340453433</v>
      </c>
      <c r="E160">
        <f t="shared" si="6"/>
        <v>2515346.8925382905</v>
      </c>
      <c r="F160">
        <f t="shared" si="7"/>
        <v>6859978.775859648</v>
      </c>
      <c r="G160">
        <f t="shared" si="8"/>
        <v>158.19376435340453</v>
      </c>
      <c r="H160">
        <v>2</v>
      </c>
      <c r="I160">
        <v>11</v>
      </c>
      <c r="J160">
        <v>303</v>
      </c>
      <c r="K160" t="s">
        <v>72</v>
      </c>
      <c r="L160">
        <v>22.7</v>
      </c>
      <c r="M160">
        <v>4.6</v>
      </c>
      <c r="N160">
        <v>-99</v>
      </c>
      <c r="O160">
        <v>-99</v>
      </c>
      <c r="P160">
        <v>6</v>
      </c>
    </row>
    <row r="161" spans="1:16" ht="12.75">
      <c r="A161">
        <v>183</v>
      </c>
      <c r="B161">
        <v>18.21219152740609</v>
      </c>
      <c r="C161">
        <v>-24.90139330579911</v>
      </c>
      <c r="D161">
        <v>0.161853991257535</v>
      </c>
      <c r="E161">
        <f t="shared" si="6"/>
        <v>2515344.1209432087</v>
      </c>
      <c r="F161">
        <f t="shared" si="7"/>
        <v>6859979.4801085945</v>
      </c>
      <c r="G161">
        <f t="shared" si="8"/>
        <v>158.22185399125755</v>
      </c>
      <c r="H161">
        <v>2</v>
      </c>
      <c r="I161">
        <v>11</v>
      </c>
      <c r="J161">
        <v>243</v>
      </c>
      <c r="K161" t="s">
        <v>72</v>
      </c>
      <c r="L161">
        <v>25.1</v>
      </c>
      <c r="M161">
        <v>12.2</v>
      </c>
      <c r="N161">
        <v>-99</v>
      </c>
      <c r="O161">
        <v>-99</v>
      </c>
      <c r="P161">
        <v>5</v>
      </c>
    </row>
    <row r="162" spans="1:16" ht="12.75">
      <c r="A162">
        <v>184</v>
      </c>
      <c r="B162">
        <v>19.916059008165345</v>
      </c>
      <c r="C162">
        <v>-22.88324786911361</v>
      </c>
      <c r="D162">
        <v>0.2113695291527599</v>
      </c>
      <c r="E162">
        <f t="shared" si="6"/>
        <v>2515346.1900966447</v>
      </c>
      <c r="F162">
        <f t="shared" si="7"/>
        <v>6859981.121656478</v>
      </c>
      <c r="G162">
        <f t="shared" si="8"/>
        <v>158.27136952915276</v>
      </c>
      <c r="H162">
        <v>2</v>
      </c>
      <c r="I162">
        <v>11</v>
      </c>
      <c r="J162">
        <v>264</v>
      </c>
      <c r="K162" t="s">
        <v>72</v>
      </c>
      <c r="L162">
        <v>23.2</v>
      </c>
      <c r="M162">
        <v>3.9</v>
      </c>
      <c r="N162">
        <v>-99</v>
      </c>
      <c r="O162">
        <v>-99</v>
      </c>
      <c r="P162">
        <v>5</v>
      </c>
    </row>
    <row r="163" spans="1:16" ht="12.75">
      <c r="A163">
        <v>185</v>
      </c>
      <c r="B163">
        <v>15.511644261197457</v>
      </c>
      <c r="C163">
        <v>-23.115224138709994</v>
      </c>
      <c r="D163">
        <v>-0.045569768828987195</v>
      </c>
      <c r="E163">
        <f t="shared" si="6"/>
        <v>2515341.8267240147</v>
      </c>
      <c r="F163">
        <f t="shared" si="7"/>
        <v>6859981.764821732</v>
      </c>
      <c r="G163">
        <f t="shared" si="8"/>
        <v>158.01443023117102</v>
      </c>
      <c r="H163">
        <v>2</v>
      </c>
      <c r="I163">
        <v>11</v>
      </c>
      <c r="J163">
        <v>238</v>
      </c>
      <c r="K163" t="s">
        <v>72</v>
      </c>
      <c r="L163">
        <v>24.6</v>
      </c>
      <c r="M163">
        <v>9.8</v>
      </c>
      <c r="N163">
        <v>-99</v>
      </c>
      <c r="O163">
        <v>-99</v>
      </c>
      <c r="P163">
        <v>5</v>
      </c>
    </row>
    <row r="164" spans="1:16" ht="12.75">
      <c r="A164">
        <v>186</v>
      </c>
      <c r="B164">
        <v>13.478316438048648</v>
      </c>
      <c r="C164">
        <v>-23.218566147970893</v>
      </c>
      <c r="D164">
        <v>-0.18813568386920082</v>
      </c>
      <c r="E164">
        <f t="shared" si="6"/>
        <v>2515339.813085054</v>
      </c>
      <c r="F164">
        <f t="shared" si="7"/>
        <v>6859982.065420709</v>
      </c>
      <c r="G164">
        <f t="shared" si="8"/>
        <v>157.8718643161308</v>
      </c>
      <c r="H164">
        <v>2</v>
      </c>
      <c r="I164">
        <v>11</v>
      </c>
      <c r="J164">
        <v>258</v>
      </c>
      <c r="K164" t="s">
        <v>72</v>
      </c>
      <c r="L164">
        <v>24.5</v>
      </c>
      <c r="M164">
        <v>12.5</v>
      </c>
      <c r="N164">
        <v>3.185</v>
      </c>
      <c r="O164">
        <v>2.95</v>
      </c>
      <c r="P164">
        <v>5</v>
      </c>
    </row>
    <row r="165" spans="1:16" ht="12.75">
      <c r="A165">
        <v>187</v>
      </c>
      <c r="B165">
        <v>18.517078539476234</v>
      </c>
      <c r="C165">
        <v>-19.35590031106787</v>
      </c>
      <c r="D165">
        <v>0.4257575800357133</v>
      </c>
      <c r="E165">
        <f t="shared" si="6"/>
        <v>2515345.5159225543</v>
      </c>
      <c r="F165">
        <f t="shared" si="7"/>
        <v>6859984.855932371</v>
      </c>
      <c r="G165">
        <f t="shared" si="8"/>
        <v>158.4857575800357</v>
      </c>
      <c r="H165">
        <v>2</v>
      </c>
      <c r="I165">
        <v>11</v>
      </c>
      <c r="J165">
        <v>240</v>
      </c>
      <c r="K165" t="s">
        <v>72</v>
      </c>
      <c r="L165">
        <v>22.7</v>
      </c>
      <c r="M165">
        <v>1.3</v>
      </c>
      <c r="N165">
        <v>-99</v>
      </c>
      <c r="O165">
        <v>-99</v>
      </c>
      <c r="P165">
        <v>5</v>
      </c>
    </row>
    <row r="166" spans="1:16" ht="12.75">
      <c r="A166">
        <v>188</v>
      </c>
      <c r="B166">
        <v>20.07027923821642</v>
      </c>
      <c r="C166">
        <v>-15.952172459266597</v>
      </c>
      <c r="D166">
        <v>0.37472488088429956</v>
      </c>
      <c r="E166">
        <f t="shared" si="6"/>
        <v>2515347.711252222</v>
      </c>
      <c r="F166">
        <f t="shared" si="7"/>
        <v>6859987.885507151</v>
      </c>
      <c r="G166">
        <f t="shared" si="8"/>
        <v>158.4347248808843</v>
      </c>
      <c r="H166">
        <v>2</v>
      </c>
      <c r="I166">
        <v>11</v>
      </c>
      <c r="J166">
        <v>334</v>
      </c>
      <c r="K166" t="s">
        <v>72</v>
      </c>
      <c r="L166">
        <v>25.9</v>
      </c>
      <c r="M166">
        <v>2.5</v>
      </c>
      <c r="N166">
        <v>-99</v>
      </c>
      <c r="O166">
        <v>-99</v>
      </c>
      <c r="P166">
        <v>6</v>
      </c>
    </row>
    <row r="167" spans="1:16" ht="12.75">
      <c r="A167">
        <v>189</v>
      </c>
      <c r="B167">
        <v>19.829087900310235</v>
      </c>
      <c r="C167">
        <v>-14.251339259319053</v>
      </c>
      <c r="D167">
        <v>0.809503395556072</v>
      </c>
      <c r="E167">
        <f t="shared" si="6"/>
        <v>2515347.8110014726</v>
      </c>
      <c r="F167">
        <f t="shared" si="7"/>
        <v>6859989.600458148</v>
      </c>
      <c r="G167">
        <f t="shared" si="8"/>
        <v>158.86950339555608</v>
      </c>
      <c r="H167">
        <v>2</v>
      </c>
      <c r="I167">
        <v>11</v>
      </c>
      <c r="J167">
        <v>284</v>
      </c>
      <c r="K167" t="s">
        <v>72</v>
      </c>
      <c r="L167">
        <v>25.8</v>
      </c>
      <c r="M167">
        <v>2.4</v>
      </c>
      <c r="N167">
        <v>-99</v>
      </c>
      <c r="O167">
        <v>-99</v>
      </c>
      <c r="P167">
        <v>5</v>
      </c>
    </row>
    <row r="168" spans="1:16" ht="12.75">
      <c r="A168">
        <v>190</v>
      </c>
      <c r="B168">
        <v>19.934774632969177</v>
      </c>
      <c r="C168">
        <v>-12.209277833825201</v>
      </c>
      <c r="D168">
        <v>0.787588220886182</v>
      </c>
      <c r="E168">
        <f t="shared" si="6"/>
        <v>2515348.3182315608</v>
      </c>
      <c r="F168">
        <f t="shared" si="7"/>
        <v>6859991.581342342</v>
      </c>
      <c r="G168">
        <f t="shared" si="8"/>
        <v>158.8475882208862</v>
      </c>
      <c r="H168">
        <v>2</v>
      </c>
      <c r="I168">
        <v>11</v>
      </c>
      <c r="J168">
        <v>377</v>
      </c>
      <c r="K168" t="s">
        <v>90</v>
      </c>
      <c r="L168">
        <v>27.1</v>
      </c>
      <c r="M168">
        <v>4.4</v>
      </c>
      <c r="N168">
        <v>-99</v>
      </c>
      <c r="O168">
        <v>-99</v>
      </c>
      <c r="P168">
        <v>5</v>
      </c>
    </row>
    <row r="169" spans="1:16" ht="12.75">
      <c r="A169">
        <v>191</v>
      </c>
      <c r="B169">
        <v>20.285446206777365</v>
      </c>
      <c r="C169">
        <v>-10.5208528238979</v>
      </c>
      <c r="D169">
        <v>0.7698623303493399</v>
      </c>
      <c r="E169">
        <f t="shared" si="6"/>
        <v>2515348.995714393</v>
      </c>
      <c r="F169">
        <f t="shared" si="7"/>
        <v>6859993.167143899</v>
      </c>
      <c r="G169">
        <f t="shared" si="8"/>
        <v>158.82986233034933</v>
      </c>
      <c r="H169">
        <v>2</v>
      </c>
      <c r="I169">
        <v>11</v>
      </c>
      <c r="J169">
        <v>272</v>
      </c>
      <c r="K169" t="s">
        <v>72</v>
      </c>
      <c r="L169">
        <v>25.3</v>
      </c>
      <c r="M169">
        <v>3.7</v>
      </c>
      <c r="N169">
        <v>-99</v>
      </c>
      <c r="O169">
        <v>-99</v>
      </c>
      <c r="P169">
        <v>6</v>
      </c>
    </row>
    <row r="170" spans="1:16" ht="12.75">
      <c r="A170">
        <v>192</v>
      </c>
      <c r="B170">
        <v>18.93698423977122</v>
      </c>
      <c r="C170">
        <v>-6.797531732894978</v>
      </c>
      <c r="D170">
        <v>0.4047782351365161</v>
      </c>
      <c r="E170">
        <f t="shared" si="6"/>
        <v>2515348.409797741</v>
      </c>
      <c r="F170">
        <f t="shared" si="7"/>
        <v>6859997.083541644</v>
      </c>
      <c r="G170">
        <f t="shared" si="8"/>
        <v>158.46477823513652</v>
      </c>
      <c r="H170">
        <v>2</v>
      </c>
      <c r="I170">
        <v>11</v>
      </c>
      <c r="J170">
        <v>251</v>
      </c>
      <c r="K170" t="s">
        <v>72</v>
      </c>
      <c r="L170">
        <v>23</v>
      </c>
      <c r="M170">
        <v>5.3</v>
      </c>
      <c r="N170">
        <v>-99</v>
      </c>
      <c r="O170">
        <v>-99</v>
      </c>
      <c r="P170">
        <v>5</v>
      </c>
    </row>
    <row r="171" spans="1:16" ht="12.75">
      <c r="A171">
        <v>193</v>
      </c>
      <c r="B171">
        <v>17.287200198564395</v>
      </c>
      <c r="C171">
        <v>-5.53611362777273</v>
      </c>
      <c r="D171">
        <v>0.6294397392469626</v>
      </c>
      <c r="E171">
        <f t="shared" si="6"/>
        <v>2515347.0418905485</v>
      </c>
      <c r="F171">
        <f t="shared" si="7"/>
        <v>6859998.646165378</v>
      </c>
      <c r="G171">
        <f t="shared" si="8"/>
        <v>158.68943973924698</v>
      </c>
      <c r="H171">
        <v>2</v>
      </c>
      <c r="I171">
        <v>11</v>
      </c>
      <c r="J171">
        <v>266</v>
      </c>
      <c r="K171" t="s">
        <v>72</v>
      </c>
      <c r="L171">
        <v>24.1</v>
      </c>
      <c r="M171">
        <v>8.3</v>
      </c>
      <c r="N171">
        <v>-99</v>
      </c>
      <c r="O171">
        <v>-99</v>
      </c>
      <c r="P171">
        <v>5</v>
      </c>
    </row>
    <row r="172" spans="1:16" ht="12.75">
      <c r="A172">
        <v>194</v>
      </c>
      <c r="B172">
        <v>21.003436672080554</v>
      </c>
      <c r="C172">
        <v>-5.075188307061717</v>
      </c>
      <c r="D172">
        <v>0.6444273170917207</v>
      </c>
      <c r="E172">
        <f t="shared" si="6"/>
        <v>2515350.775915315</v>
      </c>
      <c r="F172">
        <f t="shared" si="7"/>
        <v>6859998.363455766</v>
      </c>
      <c r="G172">
        <f t="shared" si="8"/>
        <v>158.70442731709173</v>
      </c>
      <c r="H172">
        <v>3</v>
      </c>
      <c r="I172">
        <v>11</v>
      </c>
      <c r="J172">
        <v>96</v>
      </c>
      <c r="K172" t="s">
        <v>91</v>
      </c>
      <c r="L172">
        <v>10.8</v>
      </c>
      <c r="M172">
        <v>3.8</v>
      </c>
      <c r="N172">
        <v>-99</v>
      </c>
      <c r="O172">
        <v>-99</v>
      </c>
      <c r="P172">
        <v>6</v>
      </c>
    </row>
    <row r="173" spans="1:16" ht="12.75">
      <c r="A173">
        <v>195</v>
      </c>
      <c r="B173">
        <v>19.19297594112326</v>
      </c>
      <c r="C173">
        <v>-3.7401552435552485</v>
      </c>
      <c r="D173">
        <v>0.7030037594808956</v>
      </c>
      <c r="E173">
        <f t="shared" si="6"/>
        <v>2515349.2650519325</v>
      </c>
      <c r="F173">
        <f t="shared" si="7"/>
        <v>6860000.030001048</v>
      </c>
      <c r="G173">
        <f t="shared" si="8"/>
        <v>158.7630037594809</v>
      </c>
      <c r="H173">
        <v>2</v>
      </c>
      <c r="I173">
        <v>11</v>
      </c>
      <c r="J173">
        <v>302</v>
      </c>
      <c r="K173" t="s">
        <v>72</v>
      </c>
      <c r="L173">
        <v>24.3</v>
      </c>
      <c r="M173">
        <v>2.8</v>
      </c>
      <c r="N173">
        <v>-99</v>
      </c>
      <c r="O173">
        <v>-99</v>
      </c>
      <c r="P173">
        <v>5</v>
      </c>
    </row>
    <row r="174" spans="1:16" ht="12.75">
      <c r="A174">
        <v>196</v>
      </c>
      <c r="B174">
        <v>17.19870561935745</v>
      </c>
      <c r="C174">
        <v>1.6952495936915941</v>
      </c>
      <c r="D174">
        <v>0.6722960703381768</v>
      </c>
      <c r="E174">
        <f t="shared" si="6"/>
        <v>2515348.3844738854</v>
      </c>
      <c r="F174">
        <f t="shared" si="7"/>
        <v>6860005.752353899</v>
      </c>
      <c r="G174">
        <f t="shared" si="8"/>
        <v>158.73229607033818</v>
      </c>
      <c r="H174">
        <v>2</v>
      </c>
      <c r="I174">
        <v>11</v>
      </c>
      <c r="J174">
        <v>285</v>
      </c>
      <c r="K174" t="s">
        <v>72</v>
      </c>
      <c r="L174">
        <v>25.2</v>
      </c>
      <c r="M174">
        <v>9.4</v>
      </c>
      <c r="N174">
        <v>-99</v>
      </c>
      <c r="O174">
        <v>-99</v>
      </c>
      <c r="P174">
        <v>5</v>
      </c>
    </row>
    <row r="175" spans="1:16" ht="12.75">
      <c r="A175">
        <v>197</v>
      </c>
      <c r="B175">
        <v>19.255457941592507</v>
      </c>
      <c r="C175">
        <v>1.9374387448679933</v>
      </c>
      <c r="D175">
        <v>0.7548403300979525</v>
      </c>
      <c r="E175">
        <f t="shared" si="6"/>
        <v>2515350.4485193635</v>
      </c>
      <c r="F175">
        <f t="shared" si="7"/>
        <v>6860005.58323275</v>
      </c>
      <c r="G175">
        <f t="shared" si="8"/>
        <v>158.81484033009795</v>
      </c>
      <c r="H175">
        <v>2</v>
      </c>
      <c r="I175">
        <v>11</v>
      </c>
      <c r="J175">
        <v>309</v>
      </c>
      <c r="K175" t="s">
        <v>72</v>
      </c>
      <c r="L175">
        <v>26.4</v>
      </c>
      <c r="M175">
        <v>4.4</v>
      </c>
      <c r="N175">
        <v>-99</v>
      </c>
      <c r="O175">
        <v>-99</v>
      </c>
      <c r="P175">
        <v>5</v>
      </c>
    </row>
    <row r="176" spans="1:16" ht="12.75">
      <c r="A176">
        <v>198</v>
      </c>
      <c r="B176">
        <v>20.511409075960795</v>
      </c>
      <c r="C176">
        <v>6.9885329069068085</v>
      </c>
      <c r="D176">
        <v>0.6326703473863811</v>
      </c>
      <c r="E176">
        <f t="shared" si="6"/>
        <v>2515352.6780778957</v>
      </c>
      <c r="F176">
        <f t="shared" si="7"/>
        <v>6860010.286426797</v>
      </c>
      <c r="G176">
        <f t="shared" si="8"/>
        <v>158.69267034738638</v>
      </c>
      <c r="H176">
        <v>2</v>
      </c>
      <c r="I176">
        <v>11</v>
      </c>
      <c r="J176">
        <v>304</v>
      </c>
      <c r="K176" t="s">
        <v>72</v>
      </c>
      <c r="L176">
        <v>23.9</v>
      </c>
      <c r="M176">
        <v>5.7</v>
      </c>
      <c r="N176">
        <v>-99</v>
      </c>
      <c r="O176">
        <v>-99</v>
      </c>
      <c r="P176">
        <v>6</v>
      </c>
    </row>
    <row r="177" spans="1:16" ht="12.75">
      <c r="A177">
        <v>199</v>
      </c>
      <c r="B177">
        <v>17.015682906890476</v>
      </c>
      <c r="C177">
        <v>12.062432513109474</v>
      </c>
      <c r="D177">
        <v>0.937262882835551</v>
      </c>
      <c r="E177">
        <f t="shared" si="6"/>
        <v>2515350.2542117992</v>
      </c>
      <c r="F177">
        <f t="shared" si="7"/>
        <v>6860015.951180261</v>
      </c>
      <c r="G177">
        <f t="shared" si="8"/>
        <v>158.99726288283554</v>
      </c>
      <c r="H177">
        <v>2</v>
      </c>
      <c r="I177">
        <v>11</v>
      </c>
      <c r="J177">
        <v>254</v>
      </c>
      <c r="K177" t="s">
        <v>72</v>
      </c>
      <c r="L177">
        <v>27.2</v>
      </c>
      <c r="M177">
        <v>13.8</v>
      </c>
      <c r="N177">
        <v>-99</v>
      </c>
      <c r="O177">
        <v>-99</v>
      </c>
      <c r="P177">
        <v>5</v>
      </c>
    </row>
    <row r="178" spans="1:16" ht="12.75">
      <c r="A178">
        <v>200</v>
      </c>
      <c r="B178">
        <v>20.92736478454747</v>
      </c>
      <c r="C178">
        <v>10.817338229275844</v>
      </c>
      <c r="D178">
        <v>0.7276581663708224</v>
      </c>
      <c r="E178">
        <f t="shared" si="6"/>
        <v>2515353.8426187634</v>
      </c>
      <c r="F178">
        <f t="shared" si="7"/>
        <v>6860013.957477587</v>
      </c>
      <c r="G178">
        <f t="shared" si="8"/>
        <v>158.78765816637082</v>
      </c>
      <c r="H178">
        <v>2</v>
      </c>
      <c r="I178">
        <v>14</v>
      </c>
      <c r="J178">
        <v>335</v>
      </c>
      <c r="K178" t="s">
        <v>92</v>
      </c>
      <c r="L178">
        <v>25.7</v>
      </c>
      <c r="M178">
        <v>5.6</v>
      </c>
      <c r="N178">
        <v>-99</v>
      </c>
      <c r="O178">
        <v>-99</v>
      </c>
      <c r="P178">
        <v>6</v>
      </c>
    </row>
    <row r="179" spans="1:16" ht="12.75">
      <c r="A179">
        <v>201</v>
      </c>
      <c r="B179">
        <v>24.649264985712133</v>
      </c>
      <c r="C179">
        <v>6.916254354970505</v>
      </c>
      <c r="D179">
        <v>0.788022415057703</v>
      </c>
      <c r="E179">
        <f t="shared" si="6"/>
        <v>2515356.720012382</v>
      </c>
      <c r="F179">
        <f t="shared" si="7"/>
        <v>6860009.397696621</v>
      </c>
      <c r="G179">
        <f t="shared" si="8"/>
        <v>158.8480224150577</v>
      </c>
      <c r="H179">
        <v>50</v>
      </c>
      <c r="I179">
        <v>14</v>
      </c>
      <c r="J179">
        <v>412</v>
      </c>
      <c r="K179" t="s">
        <v>93</v>
      </c>
      <c r="L179">
        <v>26</v>
      </c>
      <c r="M179">
        <v>4.8</v>
      </c>
      <c r="N179">
        <v>-99</v>
      </c>
      <c r="O179">
        <v>-99</v>
      </c>
      <c r="P179">
        <v>6</v>
      </c>
    </row>
    <row r="180" spans="1:16" ht="12.75">
      <c r="A180">
        <v>202</v>
      </c>
      <c r="B180">
        <v>26.576948392633863</v>
      </c>
      <c r="C180">
        <v>6.6630725162825115</v>
      </c>
      <c r="D180">
        <v>1.0697771298575443</v>
      </c>
      <c r="E180">
        <f t="shared" si="6"/>
        <v>2515358.559621611</v>
      </c>
      <c r="F180">
        <f t="shared" si="7"/>
        <v>6860008.768488987</v>
      </c>
      <c r="G180">
        <f t="shared" si="8"/>
        <v>159.12977712985756</v>
      </c>
      <c r="H180">
        <v>50</v>
      </c>
      <c r="I180">
        <v>14</v>
      </c>
      <c r="J180">
        <v>396</v>
      </c>
      <c r="K180" t="s">
        <v>93</v>
      </c>
      <c r="L180">
        <v>27.1</v>
      </c>
      <c r="M180">
        <v>7</v>
      </c>
      <c r="N180">
        <v>-99</v>
      </c>
      <c r="O180">
        <v>-99</v>
      </c>
      <c r="P180">
        <v>6</v>
      </c>
    </row>
    <row r="181" spans="1:16" ht="12.75">
      <c r="A181">
        <v>203</v>
      </c>
      <c r="B181">
        <v>26.87059524246222</v>
      </c>
      <c r="C181">
        <v>3.278689672043292</v>
      </c>
      <c r="D181">
        <v>1.1282343836407533</v>
      </c>
      <c r="E181">
        <f t="shared" si="6"/>
        <v>2515358.1785270413</v>
      </c>
      <c r="F181">
        <f t="shared" si="7"/>
        <v>6860005.392834586</v>
      </c>
      <c r="G181">
        <f t="shared" si="8"/>
        <v>159.18823438364075</v>
      </c>
      <c r="H181">
        <v>11</v>
      </c>
      <c r="I181">
        <v>11</v>
      </c>
      <c r="J181">
        <v>125</v>
      </c>
      <c r="K181" t="s">
        <v>72</v>
      </c>
      <c r="L181">
        <v>9.6</v>
      </c>
      <c r="M181">
        <v>1.7</v>
      </c>
      <c r="N181">
        <v>-99</v>
      </c>
      <c r="O181">
        <v>-99</v>
      </c>
      <c r="P181">
        <v>6</v>
      </c>
    </row>
    <row r="182" spans="1:16" ht="12.75">
      <c r="A182">
        <v>204</v>
      </c>
      <c r="B182">
        <v>24.36786114976986</v>
      </c>
      <c r="C182">
        <v>0.4741268080954839</v>
      </c>
      <c r="D182">
        <v>0.8788442403584683</v>
      </c>
      <c r="E182">
        <f t="shared" si="6"/>
        <v>2515355.170826516</v>
      </c>
      <c r="F182">
        <f t="shared" si="7"/>
        <v>6860003.138286217</v>
      </c>
      <c r="G182">
        <f t="shared" si="8"/>
        <v>158.93884424035846</v>
      </c>
      <c r="H182">
        <v>6</v>
      </c>
      <c r="I182">
        <v>11</v>
      </c>
      <c r="J182">
        <v>73</v>
      </c>
      <c r="K182" t="s">
        <v>72</v>
      </c>
      <c r="L182">
        <v>8.4</v>
      </c>
      <c r="M182">
        <v>3.5</v>
      </c>
      <c r="N182">
        <v>-99</v>
      </c>
      <c r="O182">
        <v>-99</v>
      </c>
      <c r="P182">
        <v>6</v>
      </c>
    </row>
    <row r="183" spans="1:16" ht="12.75">
      <c r="A183">
        <v>205</v>
      </c>
      <c r="B183">
        <v>28.784766323782474</v>
      </c>
      <c r="C183">
        <v>0.5645511363152274</v>
      </c>
      <c r="D183">
        <v>1.051108457128213</v>
      </c>
      <c r="E183">
        <f t="shared" si="6"/>
        <v>2515359.5184643716</v>
      </c>
      <c r="F183">
        <f t="shared" si="7"/>
        <v>6860002.353892851</v>
      </c>
      <c r="G183">
        <f t="shared" si="8"/>
        <v>159.1111084571282</v>
      </c>
      <c r="H183">
        <v>4</v>
      </c>
      <c r="I183">
        <v>11</v>
      </c>
      <c r="J183">
        <v>136</v>
      </c>
      <c r="K183" t="s">
        <v>72</v>
      </c>
      <c r="L183">
        <v>12.9</v>
      </c>
      <c r="M183">
        <v>2.5</v>
      </c>
      <c r="N183">
        <v>4</v>
      </c>
      <c r="O183">
        <v>3.6</v>
      </c>
      <c r="P183">
        <v>6</v>
      </c>
    </row>
    <row r="184" spans="1:16" ht="12.75">
      <c r="A184">
        <v>206</v>
      </c>
      <c r="B184">
        <v>31.972970683634536</v>
      </c>
      <c r="C184">
        <v>4.783561227890807</v>
      </c>
      <c r="D184">
        <v>1.3862529598929276</v>
      </c>
      <c r="E184">
        <f t="shared" si="6"/>
        <v>2515363.4776875176</v>
      </c>
      <c r="F184">
        <f t="shared" si="7"/>
        <v>6860005.859494835</v>
      </c>
      <c r="G184">
        <f t="shared" si="8"/>
        <v>159.44625295989292</v>
      </c>
      <c r="H184">
        <v>2</v>
      </c>
      <c r="I184">
        <v>11</v>
      </c>
      <c r="J184">
        <v>254</v>
      </c>
      <c r="K184" t="s">
        <v>72</v>
      </c>
      <c r="L184">
        <v>22.8</v>
      </c>
      <c r="M184">
        <v>2.4</v>
      </c>
      <c r="N184">
        <v>-99</v>
      </c>
      <c r="O184">
        <v>-99</v>
      </c>
      <c r="P184">
        <v>7</v>
      </c>
    </row>
    <row r="185" spans="1:16" ht="12.75">
      <c r="A185">
        <v>207</v>
      </c>
      <c r="B185">
        <v>30.793088915601487</v>
      </c>
      <c r="C185">
        <v>6.325297013564779</v>
      </c>
      <c r="D185">
        <v>1.3748242174389402</v>
      </c>
      <c r="E185">
        <f t="shared" si="6"/>
        <v>2515362.6258188263</v>
      </c>
      <c r="F185">
        <f t="shared" si="7"/>
        <v>6860007.604026277</v>
      </c>
      <c r="G185">
        <f t="shared" si="8"/>
        <v>159.43482421743894</v>
      </c>
      <c r="H185">
        <v>2</v>
      </c>
      <c r="I185">
        <v>11</v>
      </c>
      <c r="J185">
        <v>223</v>
      </c>
      <c r="K185" t="s">
        <v>72</v>
      </c>
      <c r="L185">
        <v>22.7</v>
      </c>
      <c r="M185">
        <v>4</v>
      </c>
      <c r="N185">
        <v>-99</v>
      </c>
      <c r="O185">
        <v>-99</v>
      </c>
      <c r="P185">
        <v>7</v>
      </c>
    </row>
    <row r="186" spans="1:16" ht="12.75">
      <c r="A186">
        <v>208</v>
      </c>
      <c r="B186">
        <v>30.165141586534588</v>
      </c>
      <c r="C186">
        <v>8.696339060613997</v>
      </c>
      <c r="D186">
        <v>1.2085402338519502</v>
      </c>
      <c r="E186">
        <f t="shared" si="6"/>
        <v>2515362.4789140252</v>
      </c>
      <c r="F186">
        <f t="shared" si="7"/>
        <v>6860010.052408848</v>
      </c>
      <c r="G186">
        <f t="shared" si="8"/>
        <v>159.26854023385195</v>
      </c>
      <c r="H186">
        <v>50</v>
      </c>
      <c r="I186">
        <v>14</v>
      </c>
      <c r="J186">
        <v>263</v>
      </c>
      <c r="K186" t="s">
        <v>94</v>
      </c>
      <c r="L186">
        <v>21</v>
      </c>
      <c r="M186">
        <v>4.4</v>
      </c>
      <c r="N186">
        <v>-99</v>
      </c>
      <c r="O186">
        <v>-99</v>
      </c>
      <c r="P186">
        <v>7</v>
      </c>
    </row>
    <row r="187" spans="1:16" ht="12.75">
      <c r="A187">
        <v>209</v>
      </c>
      <c r="B187">
        <v>28.792265035615078</v>
      </c>
      <c r="C187">
        <v>8.645220826103174</v>
      </c>
      <c r="D187">
        <v>1.1354454771482976</v>
      </c>
      <c r="E187">
        <f t="shared" si="6"/>
        <v>2515361.123018822</v>
      </c>
      <c r="F187">
        <f t="shared" si="7"/>
        <v>6860010.273658244</v>
      </c>
      <c r="G187">
        <f t="shared" si="8"/>
        <v>159.1954454771483</v>
      </c>
      <c r="H187">
        <v>50</v>
      </c>
      <c r="I187">
        <v>14</v>
      </c>
      <c r="J187">
        <v>307</v>
      </c>
      <c r="K187" t="s">
        <v>93</v>
      </c>
      <c r="L187">
        <v>20.1</v>
      </c>
      <c r="M187">
        <v>12.9</v>
      </c>
      <c r="N187">
        <v>-99</v>
      </c>
      <c r="O187">
        <v>-99</v>
      </c>
      <c r="P187">
        <v>6</v>
      </c>
    </row>
    <row r="188" spans="1:16" ht="12.75">
      <c r="A188">
        <v>210</v>
      </c>
      <c r="B188">
        <v>26.486324615688893</v>
      </c>
      <c r="C188">
        <v>8.15723386591694</v>
      </c>
      <c r="D188">
        <v>0.9455145985650254</v>
      </c>
      <c r="E188">
        <f t="shared" si="6"/>
        <v>2515358.766117693</v>
      </c>
      <c r="F188">
        <f t="shared" si="7"/>
        <v>6860010.251084744</v>
      </c>
      <c r="G188">
        <f t="shared" si="8"/>
        <v>159.00551459856501</v>
      </c>
      <c r="H188">
        <v>50</v>
      </c>
      <c r="I188">
        <v>11</v>
      </c>
      <c r="J188">
        <v>84</v>
      </c>
      <c r="K188" t="s">
        <v>95</v>
      </c>
      <c r="L188">
        <v>9.8</v>
      </c>
      <c r="M188">
        <v>5.8</v>
      </c>
      <c r="N188">
        <v>-99</v>
      </c>
      <c r="O188">
        <v>-99</v>
      </c>
      <c r="P188">
        <v>6</v>
      </c>
    </row>
    <row r="189" spans="1:16" ht="12.75">
      <c r="A189">
        <v>211</v>
      </c>
      <c r="B189">
        <v>27.624741984511303</v>
      </c>
      <c r="C189">
        <v>9.472282432172134</v>
      </c>
      <c r="D189">
        <v>1.3009536355877374</v>
      </c>
      <c r="E189">
        <f t="shared" si="6"/>
        <v>2515360.1420044266</v>
      </c>
      <c r="F189">
        <f t="shared" si="7"/>
        <v>6860011.3151723975</v>
      </c>
      <c r="G189">
        <f t="shared" si="8"/>
        <v>159.36095363558775</v>
      </c>
      <c r="H189">
        <v>2</v>
      </c>
      <c r="I189">
        <v>11</v>
      </c>
      <c r="J189">
        <v>245</v>
      </c>
      <c r="K189" t="s">
        <v>72</v>
      </c>
      <c r="L189">
        <v>23.9</v>
      </c>
      <c r="M189">
        <v>9.2</v>
      </c>
      <c r="N189">
        <v>-99</v>
      </c>
      <c r="O189">
        <v>-99</v>
      </c>
      <c r="P189">
        <v>6</v>
      </c>
    </row>
    <row r="190" spans="1:16" ht="12.75">
      <c r="A190">
        <v>212</v>
      </c>
      <c r="B190">
        <v>26.72472044191711</v>
      </c>
      <c r="C190">
        <v>11.29651242237848</v>
      </c>
      <c r="D190">
        <v>0.9347714196443007</v>
      </c>
      <c r="E190">
        <f t="shared" si="6"/>
        <v>2515359.6203117</v>
      </c>
      <c r="F190">
        <f t="shared" si="7"/>
        <v>6860013.281308337</v>
      </c>
      <c r="G190">
        <f t="shared" si="8"/>
        <v>158.9947714196443</v>
      </c>
      <c r="H190">
        <v>50</v>
      </c>
      <c r="I190">
        <v>14</v>
      </c>
      <c r="J190">
        <v>110</v>
      </c>
      <c r="K190" t="s">
        <v>96</v>
      </c>
      <c r="L190">
        <v>7.2</v>
      </c>
      <c r="M190">
        <v>1.9</v>
      </c>
      <c r="N190">
        <v>-99</v>
      </c>
      <c r="O190">
        <v>-99</v>
      </c>
      <c r="P190">
        <v>6</v>
      </c>
    </row>
    <row r="191" spans="1:16" ht="12.75">
      <c r="A191">
        <v>213</v>
      </c>
      <c r="B191">
        <v>28.194726994524817</v>
      </c>
      <c r="C191">
        <v>13.350246824367058</v>
      </c>
      <c r="D191">
        <v>1.3011812478299056</v>
      </c>
      <c r="E191">
        <f t="shared" si="6"/>
        <v>2515361.46725243</v>
      </c>
      <c r="F191">
        <f t="shared" si="7"/>
        <v>6860015.003967386</v>
      </c>
      <c r="G191">
        <f t="shared" si="8"/>
        <v>159.3611812478299</v>
      </c>
      <c r="H191">
        <v>50</v>
      </c>
      <c r="I191">
        <v>14</v>
      </c>
      <c r="J191">
        <v>264</v>
      </c>
      <c r="K191" t="s">
        <v>97</v>
      </c>
      <c r="L191">
        <v>23.3</v>
      </c>
      <c r="M191">
        <v>8.3</v>
      </c>
      <c r="N191">
        <v>6.57</v>
      </c>
      <c r="O191">
        <v>3.34</v>
      </c>
      <c r="P191">
        <v>6</v>
      </c>
    </row>
    <row r="192" spans="1:16" ht="12.75">
      <c r="A192">
        <v>214</v>
      </c>
      <c r="B192">
        <v>28.878744860323582</v>
      </c>
      <c r="C192">
        <v>15.71304965299683</v>
      </c>
      <c r="D192">
        <v>1.5728688178038974</v>
      </c>
      <c r="E192">
        <f t="shared" si="6"/>
        <v>2515362.6048007496</v>
      </c>
      <c r="F192">
        <f t="shared" si="7"/>
        <v>6860017.184953738</v>
      </c>
      <c r="G192">
        <f t="shared" si="8"/>
        <v>159.6328688178039</v>
      </c>
      <c r="H192">
        <v>50</v>
      </c>
      <c r="I192">
        <v>14</v>
      </c>
      <c r="J192">
        <v>368</v>
      </c>
      <c r="K192" t="s">
        <v>98</v>
      </c>
      <c r="L192">
        <v>26.3</v>
      </c>
      <c r="M192">
        <v>9.7</v>
      </c>
      <c r="N192">
        <v>-99</v>
      </c>
      <c r="O192">
        <v>-99</v>
      </c>
      <c r="P192">
        <v>6</v>
      </c>
    </row>
    <row r="193" spans="1:16" ht="12.75">
      <c r="A193">
        <v>215</v>
      </c>
      <c r="B193">
        <v>29.0018165918963</v>
      </c>
      <c r="C193">
        <v>17.469553803322896</v>
      </c>
      <c r="D193">
        <v>1.970270997514904</v>
      </c>
      <c r="E193">
        <f t="shared" si="6"/>
        <v>2515363.072630359</v>
      </c>
      <c r="F193">
        <f t="shared" si="7"/>
        <v>6860018.882478094</v>
      </c>
      <c r="G193">
        <f t="shared" si="8"/>
        <v>160.03027099751492</v>
      </c>
      <c r="H193">
        <v>50</v>
      </c>
      <c r="I193">
        <v>11</v>
      </c>
      <c r="J193">
        <v>327</v>
      </c>
      <c r="K193" t="s">
        <v>72</v>
      </c>
      <c r="L193">
        <v>27.1</v>
      </c>
      <c r="M193">
        <v>12.7</v>
      </c>
      <c r="N193">
        <v>-99</v>
      </c>
      <c r="O193">
        <v>-99</v>
      </c>
      <c r="P193">
        <v>6</v>
      </c>
    </row>
    <row r="194" spans="1:16" ht="12.75">
      <c r="A194">
        <v>216</v>
      </c>
      <c r="B194">
        <v>26.657575912466054</v>
      </c>
      <c r="C194">
        <v>16.0753885105875</v>
      </c>
      <c r="D194">
        <v>1.7093394348015658</v>
      </c>
      <c r="E194">
        <f t="shared" si="6"/>
        <v>2515360.4990717904</v>
      </c>
      <c r="F194">
        <f t="shared" si="7"/>
        <v>6860017.979174422</v>
      </c>
      <c r="G194">
        <f t="shared" si="8"/>
        <v>159.76933943480157</v>
      </c>
      <c r="H194">
        <v>50</v>
      </c>
      <c r="I194">
        <v>14</v>
      </c>
      <c r="J194">
        <v>382</v>
      </c>
      <c r="K194" t="s">
        <v>98</v>
      </c>
      <c r="L194">
        <v>28.3</v>
      </c>
      <c r="M194">
        <v>13.1</v>
      </c>
      <c r="N194">
        <v>-99</v>
      </c>
      <c r="O194">
        <v>-99</v>
      </c>
      <c r="P194">
        <v>6</v>
      </c>
    </row>
    <row r="195" spans="1:16" ht="12.75">
      <c r="A195">
        <v>217</v>
      </c>
      <c r="B195">
        <v>21.305179571951086</v>
      </c>
      <c r="C195">
        <v>14.50421432884329</v>
      </c>
      <c r="D195">
        <v>0.9843486384907144</v>
      </c>
      <c r="E195">
        <f t="shared" si="6"/>
        <v>2515354.941717833</v>
      </c>
      <c r="F195">
        <f t="shared" si="7"/>
        <v>6860017.496938086</v>
      </c>
      <c r="G195">
        <f t="shared" si="8"/>
        <v>159.0443486384907</v>
      </c>
      <c r="H195">
        <v>2</v>
      </c>
      <c r="I195">
        <v>11</v>
      </c>
      <c r="J195">
        <v>279</v>
      </c>
      <c r="K195" t="s">
        <v>72</v>
      </c>
      <c r="L195">
        <v>25.6</v>
      </c>
      <c r="M195">
        <v>11.1</v>
      </c>
      <c r="N195">
        <v>-99</v>
      </c>
      <c r="O195">
        <v>-99</v>
      </c>
      <c r="P195">
        <v>6</v>
      </c>
    </row>
    <row r="196" spans="1:16" ht="12.75">
      <c r="A196">
        <v>218</v>
      </c>
      <c r="B196">
        <v>18.751206767366753</v>
      </c>
      <c r="C196">
        <v>14.346773946524934</v>
      </c>
      <c r="D196">
        <v>0.9413515862800104</v>
      </c>
      <c r="E196">
        <f t="shared" si="6"/>
        <v>2515352.4070126647</v>
      </c>
      <c r="F196">
        <f t="shared" si="7"/>
        <v>6860017.847415291</v>
      </c>
      <c r="G196">
        <f t="shared" si="8"/>
        <v>159.00135158628</v>
      </c>
      <c r="H196">
        <v>2</v>
      </c>
      <c r="I196">
        <v>11</v>
      </c>
      <c r="J196">
        <v>302</v>
      </c>
      <c r="K196" t="s">
        <v>72</v>
      </c>
      <c r="L196">
        <v>28.2</v>
      </c>
      <c r="M196">
        <v>14</v>
      </c>
      <c r="N196">
        <v>-99</v>
      </c>
      <c r="O196">
        <v>-99</v>
      </c>
      <c r="P196">
        <v>5</v>
      </c>
    </row>
    <row r="197" spans="1:16" ht="12.75">
      <c r="A197">
        <v>219</v>
      </c>
      <c r="B197">
        <v>18.911387275442436</v>
      </c>
      <c r="C197">
        <v>15.74656192261007</v>
      </c>
      <c r="D197">
        <v>0.982934685290888</v>
      </c>
      <c r="E197">
        <f aca="true" t="shared" si="9" ref="E197:E260">$S$4+COS($S$9)*B197-SIN($S$9)*C197</f>
        <v>2515352.8407113682</v>
      </c>
      <c r="F197">
        <f aca="true" t="shared" si="10" ref="F197:F260">$S$5+SIN($S$9)*B197+COS($S$9)*C197</f>
        <v>6860019.187926241</v>
      </c>
      <c r="G197">
        <f aca="true" t="shared" si="11" ref="G197:G260">$S$6+D197</f>
        <v>159.0429346852909</v>
      </c>
      <c r="H197">
        <v>2</v>
      </c>
      <c r="I197">
        <v>11</v>
      </c>
      <c r="J197">
        <v>239</v>
      </c>
      <c r="K197" t="s">
        <v>72</v>
      </c>
      <c r="L197">
        <v>25.8</v>
      </c>
      <c r="M197">
        <v>13.8</v>
      </c>
      <c r="N197">
        <v>-99</v>
      </c>
      <c r="O197">
        <v>-99</v>
      </c>
      <c r="P197">
        <v>5</v>
      </c>
    </row>
    <row r="198" spans="1:16" ht="12.75">
      <c r="A198">
        <v>220</v>
      </c>
      <c r="B198">
        <v>24.065225607532337</v>
      </c>
      <c r="C198">
        <v>23.26918034265396</v>
      </c>
      <c r="D198">
        <v>2.354589379972449</v>
      </c>
      <c r="E198">
        <f t="shared" si="9"/>
        <v>2515359.379771273</v>
      </c>
      <c r="F198">
        <f t="shared" si="10"/>
        <v>6860025.543438258</v>
      </c>
      <c r="G198">
        <f t="shared" si="11"/>
        <v>160.41458937997245</v>
      </c>
      <c r="H198">
        <v>2</v>
      </c>
      <c r="I198">
        <v>11</v>
      </c>
      <c r="J198">
        <v>427</v>
      </c>
      <c r="K198" t="s">
        <v>72</v>
      </c>
      <c r="L198">
        <v>29.3</v>
      </c>
      <c r="M198">
        <v>5.3</v>
      </c>
      <c r="N198">
        <v>-99</v>
      </c>
      <c r="O198">
        <v>-99</v>
      </c>
      <c r="P198">
        <v>6</v>
      </c>
    </row>
    <row r="199" spans="1:16" ht="12.75">
      <c r="A199">
        <v>221</v>
      </c>
      <c r="B199">
        <v>23.249642811989844</v>
      </c>
      <c r="C199">
        <v>26.36030624942402</v>
      </c>
      <c r="D199">
        <v>2.4043426443790827</v>
      </c>
      <c r="E199">
        <f t="shared" si="9"/>
        <v>2515359.1912626936</v>
      </c>
      <c r="F199">
        <f t="shared" si="10"/>
        <v>6860028.734785807</v>
      </c>
      <c r="G199">
        <f t="shared" si="11"/>
        <v>160.4643426443791</v>
      </c>
      <c r="H199">
        <v>2</v>
      </c>
      <c r="I199">
        <v>11</v>
      </c>
      <c r="J199">
        <v>292</v>
      </c>
      <c r="K199" t="s">
        <v>72</v>
      </c>
      <c r="L199">
        <v>24.3</v>
      </c>
      <c r="M199">
        <v>5</v>
      </c>
      <c r="N199">
        <v>-99</v>
      </c>
      <c r="O199">
        <v>-99</v>
      </c>
      <c r="P199">
        <v>6</v>
      </c>
    </row>
    <row r="200" spans="1:16" ht="12.75">
      <c r="A200">
        <v>222</v>
      </c>
      <c r="B200">
        <v>20.00202178464885</v>
      </c>
      <c r="C200">
        <v>26.194240182147926</v>
      </c>
      <c r="D200">
        <v>2.546994453316066</v>
      </c>
      <c r="E200">
        <f t="shared" si="9"/>
        <v>2515355.9748892374</v>
      </c>
      <c r="F200">
        <f t="shared" si="10"/>
        <v>6860029.213912164</v>
      </c>
      <c r="G200">
        <f t="shared" si="11"/>
        <v>160.60699445331608</v>
      </c>
      <c r="H200">
        <v>2</v>
      </c>
      <c r="I200">
        <v>11</v>
      </c>
      <c r="J200">
        <v>232</v>
      </c>
      <c r="K200" t="s">
        <v>72</v>
      </c>
      <c r="L200">
        <v>24.6</v>
      </c>
      <c r="M200">
        <v>10.3</v>
      </c>
      <c r="N200">
        <v>-99</v>
      </c>
      <c r="O200">
        <v>-99</v>
      </c>
      <c r="P200">
        <v>6</v>
      </c>
    </row>
    <row r="201" spans="1:16" ht="12.75">
      <c r="A201">
        <v>223</v>
      </c>
      <c r="B201">
        <v>17.93730898423062</v>
      </c>
      <c r="C201">
        <v>26.359430873502973</v>
      </c>
      <c r="D201">
        <v>2.4745375671026637</v>
      </c>
      <c r="E201">
        <f t="shared" si="9"/>
        <v>2515353.983561948</v>
      </c>
      <c r="F201">
        <f t="shared" si="10"/>
        <v>6860029.783949478</v>
      </c>
      <c r="G201">
        <f t="shared" si="11"/>
        <v>160.53453756710266</v>
      </c>
      <c r="H201">
        <v>2</v>
      </c>
      <c r="I201">
        <v>11</v>
      </c>
      <c r="J201">
        <v>224</v>
      </c>
      <c r="K201" t="s">
        <v>72</v>
      </c>
      <c r="L201">
        <v>24.7</v>
      </c>
      <c r="M201">
        <v>9.8</v>
      </c>
      <c r="N201">
        <v>-99</v>
      </c>
      <c r="O201">
        <v>-99</v>
      </c>
      <c r="P201">
        <v>5</v>
      </c>
    </row>
    <row r="202" spans="1:16" ht="12.75">
      <c r="A202">
        <v>224</v>
      </c>
      <c r="B202">
        <v>17.629872607716237</v>
      </c>
      <c r="C202">
        <v>24.154385765364907</v>
      </c>
      <c r="D202">
        <v>1.8659043322588953</v>
      </c>
      <c r="E202">
        <f t="shared" si="9"/>
        <v>2515353.2463475787</v>
      </c>
      <c r="F202">
        <f t="shared" si="10"/>
        <v>6860027.683174375</v>
      </c>
      <c r="G202">
        <f t="shared" si="11"/>
        <v>159.9259043322589</v>
      </c>
      <c r="H202">
        <v>2</v>
      </c>
      <c r="I202">
        <v>11</v>
      </c>
      <c r="J202">
        <v>232</v>
      </c>
      <c r="K202" t="s">
        <v>72</v>
      </c>
      <c r="L202">
        <v>25.1</v>
      </c>
      <c r="M202">
        <v>12.4</v>
      </c>
      <c r="N202">
        <v>-99</v>
      </c>
      <c r="O202">
        <v>-99</v>
      </c>
      <c r="P202">
        <v>5</v>
      </c>
    </row>
    <row r="203" spans="1:16" ht="12.75">
      <c r="A203">
        <v>225</v>
      </c>
      <c r="B203">
        <v>17.985896826839618</v>
      </c>
      <c r="C203">
        <v>20.938532271157456</v>
      </c>
      <c r="D203">
        <v>1.8935838398920455</v>
      </c>
      <c r="E203">
        <f t="shared" si="9"/>
        <v>2515352.9597108094</v>
      </c>
      <c r="F203">
        <f t="shared" si="10"/>
        <v>6860024.460395094</v>
      </c>
      <c r="G203">
        <f t="shared" si="11"/>
        <v>159.95358383989205</v>
      </c>
      <c r="H203">
        <v>2</v>
      </c>
      <c r="I203">
        <v>11</v>
      </c>
      <c r="J203">
        <v>252</v>
      </c>
      <c r="K203" t="s">
        <v>72</v>
      </c>
      <c r="L203">
        <v>23.3</v>
      </c>
      <c r="M203">
        <v>11.9</v>
      </c>
      <c r="N203">
        <v>3.68</v>
      </c>
      <c r="O203">
        <v>3.435</v>
      </c>
      <c r="P203">
        <v>5</v>
      </c>
    </row>
    <row r="204" spans="1:16" ht="12.75">
      <c r="A204">
        <v>226</v>
      </c>
      <c r="B204">
        <v>12.207707664446186</v>
      </c>
      <c r="C204">
        <v>18.87802485553224</v>
      </c>
      <c r="D204">
        <v>1.6990817963229001</v>
      </c>
      <c r="E204">
        <f t="shared" si="9"/>
        <v>2515346.888244116</v>
      </c>
      <c r="F204">
        <f t="shared" si="10"/>
        <v>6860023.582640571</v>
      </c>
      <c r="G204">
        <f t="shared" si="11"/>
        <v>159.7590817963229</v>
      </c>
      <c r="H204">
        <v>2</v>
      </c>
      <c r="I204">
        <v>11</v>
      </c>
      <c r="J204">
        <v>265</v>
      </c>
      <c r="K204" t="s">
        <v>72</v>
      </c>
      <c r="L204">
        <v>25.5</v>
      </c>
      <c r="M204">
        <v>12.2</v>
      </c>
      <c r="N204">
        <v>-99</v>
      </c>
      <c r="O204">
        <v>-99</v>
      </c>
      <c r="P204">
        <v>5</v>
      </c>
    </row>
    <row r="205" spans="1:16" ht="12.75">
      <c r="A205">
        <v>227</v>
      </c>
      <c r="B205">
        <v>16.093161338476104</v>
      </c>
      <c r="C205">
        <v>20.60720221766784</v>
      </c>
      <c r="D205">
        <v>1.6348455544832674</v>
      </c>
      <c r="E205">
        <f t="shared" si="9"/>
        <v>2515351.0388269518</v>
      </c>
      <c r="F205">
        <f t="shared" si="10"/>
        <v>6860024.509714855</v>
      </c>
      <c r="G205">
        <f t="shared" si="11"/>
        <v>159.69484555448327</v>
      </c>
      <c r="H205">
        <v>2</v>
      </c>
      <c r="I205">
        <v>11</v>
      </c>
      <c r="J205">
        <v>295</v>
      </c>
      <c r="K205" t="s">
        <v>72</v>
      </c>
      <c r="L205">
        <v>27.5</v>
      </c>
      <c r="M205">
        <v>11</v>
      </c>
      <c r="N205">
        <v>-99</v>
      </c>
      <c r="O205">
        <v>-99</v>
      </c>
      <c r="P205">
        <v>5</v>
      </c>
    </row>
    <row r="206" spans="1:16" ht="12.75">
      <c r="A206">
        <v>228</v>
      </c>
      <c r="B206">
        <v>21.97431930771325</v>
      </c>
      <c r="C206">
        <v>31.317690045219734</v>
      </c>
      <c r="D206">
        <v>3.0021742111833793</v>
      </c>
      <c r="E206">
        <f t="shared" si="9"/>
        <v>2515358.9209631206</v>
      </c>
      <c r="F206">
        <f t="shared" si="10"/>
        <v>6860033.846443296</v>
      </c>
      <c r="G206">
        <f t="shared" si="11"/>
        <v>161.0621742111834</v>
      </c>
      <c r="H206">
        <v>2</v>
      </c>
      <c r="I206">
        <v>11</v>
      </c>
      <c r="J206">
        <v>208</v>
      </c>
      <c r="K206" t="s">
        <v>72</v>
      </c>
      <c r="L206">
        <v>22.5</v>
      </c>
      <c r="M206">
        <v>7.2</v>
      </c>
      <c r="N206">
        <v>-99</v>
      </c>
      <c r="O206">
        <v>-99</v>
      </c>
      <c r="P206">
        <v>6</v>
      </c>
    </row>
    <row r="207" spans="1:16" ht="12.75">
      <c r="A207">
        <v>229</v>
      </c>
      <c r="B207">
        <v>20.311304861515268</v>
      </c>
      <c r="C207">
        <v>29.804574065790653</v>
      </c>
      <c r="D207">
        <v>2.7575743697401602</v>
      </c>
      <c r="E207">
        <f t="shared" si="9"/>
        <v>2515356.9916795157</v>
      </c>
      <c r="F207">
        <f t="shared" si="10"/>
        <v>6860032.69188633</v>
      </c>
      <c r="G207">
        <f t="shared" si="11"/>
        <v>160.81757436974016</v>
      </c>
      <c r="H207">
        <v>2</v>
      </c>
      <c r="I207">
        <v>11</v>
      </c>
      <c r="J207">
        <v>226</v>
      </c>
      <c r="K207" t="s">
        <v>72</v>
      </c>
      <c r="L207">
        <v>24.9</v>
      </c>
      <c r="M207">
        <v>10.2</v>
      </c>
      <c r="N207">
        <v>-99</v>
      </c>
      <c r="O207">
        <v>-99</v>
      </c>
      <c r="P207">
        <v>6</v>
      </c>
    </row>
    <row r="208" spans="1:16" ht="12.75">
      <c r="A208">
        <v>230</v>
      </c>
      <c r="B208">
        <v>15.81617077327785</v>
      </c>
      <c r="C208">
        <v>25.83045124159483</v>
      </c>
      <c r="D208">
        <v>2.058792093982837</v>
      </c>
      <c r="E208">
        <f t="shared" si="9"/>
        <v>2515351.799714595</v>
      </c>
      <c r="F208">
        <f t="shared" si="10"/>
        <v>6860029.68466453</v>
      </c>
      <c r="G208">
        <f t="shared" si="11"/>
        <v>160.11879209398285</v>
      </c>
      <c r="H208">
        <v>2</v>
      </c>
      <c r="I208">
        <v>11</v>
      </c>
      <c r="J208">
        <v>238</v>
      </c>
      <c r="K208" t="s">
        <v>72</v>
      </c>
      <c r="L208">
        <v>25.3</v>
      </c>
      <c r="M208">
        <v>15.5</v>
      </c>
      <c r="N208">
        <v>-99</v>
      </c>
      <c r="O208">
        <v>-99</v>
      </c>
      <c r="P208">
        <v>5</v>
      </c>
    </row>
    <row r="209" spans="1:16" ht="12.75">
      <c r="A209">
        <v>231</v>
      </c>
      <c r="B209">
        <v>11.9940478100088</v>
      </c>
      <c r="C209">
        <v>22.47346103865069</v>
      </c>
      <c r="D209">
        <v>1.6072023133591575</v>
      </c>
      <c r="E209">
        <f t="shared" si="9"/>
        <v>2515347.389463873</v>
      </c>
      <c r="F209">
        <f t="shared" si="10"/>
        <v>6860027.14937446</v>
      </c>
      <c r="G209">
        <f t="shared" si="11"/>
        <v>159.66720231335916</v>
      </c>
      <c r="H209">
        <v>2</v>
      </c>
      <c r="I209">
        <v>11</v>
      </c>
      <c r="J209">
        <v>249</v>
      </c>
      <c r="K209" t="s">
        <v>72</v>
      </c>
      <c r="L209">
        <v>24</v>
      </c>
      <c r="M209">
        <v>14.3</v>
      </c>
      <c r="N209">
        <v>-99</v>
      </c>
      <c r="O209">
        <v>-99</v>
      </c>
      <c r="P209">
        <v>5</v>
      </c>
    </row>
    <row r="210" spans="1:16" ht="12.75">
      <c r="A210">
        <v>232</v>
      </c>
      <c r="B210">
        <v>12.123978951665142</v>
      </c>
      <c r="C210">
        <v>25.723829610799385</v>
      </c>
      <c r="D210">
        <v>2.0175481142286094</v>
      </c>
      <c r="E210">
        <f t="shared" si="9"/>
        <v>2515348.1592908334</v>
      </c>
      <c r="F210">
        <f t="shared" si="10"/>
        <v>6860030.3099352345</v>
      </c>
      <c r="G210">
        <f t="shared" si="11"/>
        <v>160.07754811422862</v>
      </c>
      <c r="H210">
        <v>2</v>
      </c>
      <c r="I210">
        <v>11</v>
      </c>
      <c r="J210">
        <v>300</v>
      </c>
      <c r="K210" t="s">
        <v>72</v>
      </c>
      <c r="L210">
        <v>25.2</v>
      </c>
      <c r="M210">
        <v>10.7</v>
      </c>
      <c r="N210">
        <v>-99</v>
      </c>
      <c r="O210">
        <v>-99</v>
      </c>
      <c r="P210">
        <v>5</v>
      </c>
    </row>
    <row r="211" spans="1:16" ht="12.75">
      <c r="A211">
        <v>233</v>
      </c>
      <c r="B211">
        <v>14.058737841130691</v>
      </c>
      <c r="C211">
        <v>29.470553132041914</v>
      </c>
      <c r="D211">
        <v>2.3408517907167385</v>
      </c>
      <c r="E211">
        <f t="shared" si="9"/>
        <v>2515350.7964466084</v>
      </c>
      <c r="F211">
        <f t="shared" si="10"/>
        <v>6860033.600321005</v>
      </c>
      <c r="G211">
        <f t="shared" si="11"/>
        <v>160.40085179071673</v>
      </c>
      <c r="H211">
        <v>2</v>
      </c>
      <c r="I211">
        <v>11</v>
      </c>
      <c r="J211">
        <v>225</v>
      </c>
      <c r="K211" t="s">
        <v>72</v>
      </c>
      <c r="L211">
        <v>22.5</v>
      </c>
      <c r="M211">
        <v>9.5</v>
      </c>
      <c r="N211">
        <v>-99</v>
      </c>
      <c r="O211">
        <v>-99</v>
      </c>
      <c r="P211">
        <v>5</v>
      </c>
    </row>
    <row r="212" spans="1:16" ht="12.75">
      <c r="A212">
        <v>234</v>
      </c>
      <c r="B212">
        <v>13.959330852261655</v>
      </c>
      <c r="C212">
        <v>31.275755170832085</v>
      </c>
      <c r="D212">
        <v>2.9262995961627998</v>
      </c>
      <c r="E212">
        <f t="shared" si="9"/>
        <v>2515351.055812237</v>
      </c>
      <c r="F212">
        <f t="shared" si="10"/>
        <v>6860035.38955705</v>
      </c>
      <c r="G212">
        <f t="shared" si="11"/>
        <v>160.9862995961628</v>
      </c>
      <c r="H212">
        <v>2</v>
      </c>
      <c r="I212">
        <v>11</v>
      </c>
      <c r="J212">
        <v>251</v>
      </c>
      <c r="K212" t="s">
        <v>72</v>
      </c>
      <c r="L212">
        <v>24.1</v>
      </c>
      <c r="M212">
        <v>11.8</v>
      </c>
      <c r="N212">
        <v>-99</v>
      </c>
      <c r="O212">
        <v>-99</v>
      </c>
      <c r="P212">
        <v>5</v>
      </c>
    </row>
    <row r="213" spans="1:16" ht="12.75">
      <c r="A213">
        <v>235</v>
      </c>
      <c r="B213">
        <v>15.274341000908247</v>
      </c>
      <c r="C213">
        <v>34.48620138635094</v>
      </c>
      <c r="D213">
        <v>3.1591819148667843</v>
      </c>
      <c r="E213">
        <f t="shared" si="9"/>
        <v>2515352.9794470402</v>
      </c>
      <c r="F213">
        <f t="shared" si="10"/>
        <v>6860038.276743523</v>
      </c>
      <c r="G213">
        <f t="shared" si="11"/>
        <v>161.2191819148668</v>
      </c>
      <c r="H213">
        <v>2</v>
      </c>
      <c r="I213">
        <v>11</v>
      </c>
      <c r="J213">
        <v>201</v>
      </c>
      <c r="K213" t="s">
        <v>72</v>
      </c>
      <c r="L213">
        <v>21.4</v>
      </c>
      <c r="M213">
        <v>6.6</v>
      </c>
      <c r="N213">
        <v>-99</v>
      </c>
      <c r="O213">
        <v>-99</v>
      </c>
      <c r="P213">
        <v>5</v>
      </c>
    </row>
    <row r="214" spans="1:16" ht="12.75">
      <c r="A214">
        <v>236</v>
      </c>
      <c r="B214">
        <v>12.003041963768739</v>
      </c>
      <c r="C214">
        <v>34.43021098872873</v>
      </c>
      <c r="D214">
        <v>3.185698756829287</v>
      </c>
      <c r="E214">
        <f t="shared" si="9"/>
        <v>2515349.7616199777</v>
      </c>
      <c r="F214">
        <f t="shared" si="10"/>
        <v>6860038.868454018</v>
      </c>
      <c r="G214">
        <f t="shared" si="11"/>
        <v>161.24569875682928</v>
      </c>
      <c r="H214">
        <v>2</v>
      </c>
      <c r="I214">
        <v>11</v>
      </c>
      <c r="J214">
        <v>214</v>
      </c>
      <c r="K214" t="s">
        <v>72</v>
      </c>
      <c r="L214">
        <v>23.5</v>
      </c>
      <c r="M214">
        <v>10.4</v>
      </c>
      <c r="N214">
        <v>-99</v>
      </c>
      <c r="O214">
        <v>-99</v>
      </c>
      <c r="P214">
        <v>5</v>
      </c>
    </row>
    <row r="215" spans="1:16" ht="12.75">
      <c r="A215">
        <v>237</v>
      </c>
      <c r="B215">
        <v>11.244952250712716</v>
      </c>
      <c r="C215">
        <v>36.42644861311485</v>
      </c>
      <c r="D215">
        <v>3.6959825305052307</v>
      </c>
      <c r="E215">
        <f t="shared" si="9"/>
        <v>2515349.4130575033</v>
      </c>
      <c r="F215">
        <f t="shared" si="10"/>
        <v>6860040.9751502145</v>
      </c>
      <c r="G215">
        <f t="shared" si="11"/>
        <v>161.75598253050524</v>
      </c>
      <c r="H215">
        <v>2</v>
      </c>
      <c r="I215">
        <v>11</v>
      </c>
      <c r="J215">
        <v>284</v>
      </c>
      <c r="K215" t="s">
        <v>72</v>
      </c>
      <c r="L215">
        <v>24.2</v>
      </c>
      <c r="M215">
        <v>9.4</v>
      </c>
      <c r="N215">
        <v>4.15</v>
      </c>
      <c r="O215">
        <v>3.29</v>
      </c>
      <c r="P215">
        <v>5</v>
      </c>
    </row>
    <row r="216" spans="1:16" ht="12.75">
      <c r="A216">
        <v>238</v>
      </c>
      <c r="B216">
        <v>13.25703948396987</v>
      </c>
      <c r="C216">
        <v>38.05746959804962</v>
      </c>
      <c r="D216">
        <v>3.9281053786907103</v>
      </c>
      <c r="E216">
        <f t="shared" si="9"/>
        <v>2515351.707831889</v>
      </c>
      <c r="F216">
        <f t="shared" si="10"/>
        <v>6860042.17628926</v>
      </c>
      <c r="G216">
        <f t="shared" si="11"/>
        <v>161.9881053786907</v>
      </c>
      <c r="H216">
        <v>2</v>
      </c>
      <c r="I216">
        <v>11</v>
      </c>
      <c r="J216">
        <v>248</v>
      </c>
      <c r="K216" t="s">
        <v>72</v>
      </c>
      <c r="L216">
        <v>24.1</v>
      </c>
      <c r="M216">
        <v>11</v>
      </c>
      <c r="N216">
        <v>-99</v>
      </c>
      <c r="O216">
        <v>-99</v>
      </c>
      <c r="P216">
        <v>5</v>
      </c>
    </row>
    <row r="217" spans="1:16" ht="12.75">
      <c r="A217">
        <v>239</v>
      </c>
      <c r="B217">
        <v>20.47813500472234</v>
      </c>
      <c r="C217">
        <v>42.557068316698896</v>
      </c>
      <c r="D217">
        <v>4.6269598396309615</v>
      </c>
      <c r="E217">
        <f t="shared" si="9"/>
        <v>2515359.675842393</v>
      </c>
      <c r="F217">
        <f t="shared" si="10"/>
        <v>6860045.159813646</v>
      </c>
      <c r="G217">
        <f t="shared" si="11"/>
        <v>162.68695983963096</v>
      </c>
      <c r="H217">
        <v>2</v>
      </c>
      <c r="I217">
        <v>11</v>
      </c>
      <c r="J217">
        <v>243</v>
      </c>
      <c r="K217" t="s">
        <v>72</v>
      </c>
      <c r="L217">
        <v>23.8</v>
      </c>
      <c r="M217">
        <v>11.7</v>
      </c>
      <c r="N217">
        <v>-99</v>
      </c>
      <c r="O217">
        <v>-99</v>
      </c>
      <c r="P217">
        <v>6</v>
      </c>
    </row>
    <row r="218" spans="1:16" ht="12.75">
      <c r="A218">
        <v>240</v>
      </c>
      <c r="B218">
        <v>16.97347099736896</v>
      </c>
      <c r="C218">
        <v>36.536593379393324</v>
      </c>
      <c r="D218">
        <v>3.530470561835538</v>
      </c>
      <c r="E218">
        <f t="shared" si="9"/>
        <v>2515355.050330226</v>
      </c>
      <c r="F218">
        <f t="shared" si="10"/>
        <v>6860039.950838174</v>
      </c>
      <c r="G218">
        <f t="shared" si="11"/>
        <v>161.59047056183553</v>
      </c>
      <c r="H218">
        <v>2</v>
      </c>
      <c r="I218">
        <v>11</v>
      </c>
      <c r="J218">
        <v>258</v>
      </c>
      <c r="K218" t="s">
        <v>72</v>
      </c>
      <c r="L218">
        <v>23.5</v>
      </c>
      <c r="M218">
        <v>5.6</v>
      </c>
      <c r="N218">
        <v>-99</v>
      </c>
      <c r="O218">
        <v>-99</v>
      </c>
      <c r="P218">
        <v>5</v>
      </c>
    </row>
    <row r="219" spans="1:16" ht="12.75">
      <c r="A219">
        <v>241</v>
      </c>
      <c r="B219">
        <v>23.85011813809936</v>
      </c>
      <c r="C219">
        <v>38.22462470251295</v>
      </c>
      <c r="D219">
        <v>4.275524188672501</v>
      </c>
      <c r="E219">
        <f t="shared" si="9"/>
        <v>2515362.1249609776</v>
      </c>
      <c r="F219">
        <f t="shared" si="10"/>
        <v>6860040.246346838</v>
      </c>
      <c r="G219">
        <f t="shared" si="11"/>
        <v>162.3355241886725</v>
      </c>
      <c r="H219">
        <v>2</v>
      </c>
      <c r="I219">
        <v>11</v>
      </c>
      <c r="J219">
        <v>259</v>
      </c>
      <c r="K219" t="s">
        <v>72</v>
      </c>
      <c r="L219">
        <v>23.1</v>
      </c>
      <c r="M219">
        <v>5.5</v>
      </c>
      <c r="N219">
        <v>4.23</v>
      </c>
      <c r="O219">
        <v>3.56</v>
      </c>
      <c r="P219">
        <v>6</v>
      </c>
    </row>
    <row r="220" spans="1:16" ht="12.75">
      <c r="A220">
        <v>242</v>
      </c>
      <c r="B220">
        <v>23.440176907724524</v>
      </c>
      <c r="C220">
        <v>41.22076313944075</v>
      </c>
      <c r="D220">
        <v>4.939706331228492</v>
      </c>
      <c r="E220">
        <f t="shared" si="9"/>
        <v>2515362.315316161</v>
      </c>
      <c r="F220">
        <f t="shared" si="10"/>
        <v>6860043.264402877</v>
      </c>
      <c r="G220">
        <f t="shared" si="11"/>
        <v>162.99970633122848</v>
      </c>
      <c r="H220">
        <v>2</v>
      </c>
      <c r="I220">
        <v>11</v>
      </c>
      <c r="J220">
        <v>211</v>
      </c>
      <c r="K220" t="s">
        <v>72</v>
      </c>
      <c r="L220">
        <v>18.5</v>
      </c>
      <c r="M220">
        <v>5.8</v>
      </c>
      <c r="N220">
        <v>-99</v>
      </c>
      <c r="O220">
        <v>-99</v>
      </c>
      <c r="P220">
        <v>6</v>
      </c>
    </row>
    <row r="221" spans="1:16" ht="12.75">
      <c r="A221">
        <v>243</v>
      </c>
      <c r="B221">
        <v>22.0238984892908</v>
      </c>
      <c r="C221">
        <v>45.874350289815496</v>
      </c>
      <c r="D221">
        <v>4.977408482394489</v>
      </c>
      <c r="E221">
        <f t="shared" si="9"/>
        <v>2515361.8467949117</v>
      </c>
      <c r="F221">
        <f t="shared" si="10"/>
        <v>6860048.106118044</v>
      </c>
      <c r="G221">
        <f t="shared" si="11"/>
        <v>163.03740848239448</v>
      </c>
      <c r="H221">
        <v>2</v>
      </c>
      <c r="I221">
        <v>11</v>
      </c>
      <c r="J221">
        <v>249</v>
      </c>
      <c r="K221" t="s">
        <v>72</v>
      </c>
      <c r="L221">
        <v>23.2</v>
      </c>
      <c r="M221">
        <v>7</v>
      </c>
      <c r="N221">
        <v>-99</v>
      </c>
      <c r="O221">
        <v>-99</v>
      </c>
      <c r="P221">
        <v>6</v>
      </c>
    </row>
    <row r="222" spans="1:16" ht="12.75">
      <c r="A222">
        <v>244</v>
      </c>
      <c r="B222">
        <v>20.93530471039547</v>
      </c>
      <c r="C222">
        <v>47.37616510882175</v>
      </c>
      <c r="D222">
        <v>5.129743575343594</v>
      </c>
      <c r="E222">
        <f t="shared" si="9"/>
        <v>2515361.076522532</v>
      </c>
      <c r="F222">
        <f t="shared" si="10"/>
        <v>6860049.793472371</v>
      </c>
      <c r="G222">
        <f t="shared" si="11"/>
        <v>163.18974357534358</v>
      </c>
      <c r="H222">
        <v>2</v>
      </c>
      <c r="I222">
        <v>11</v>
      </c>
      <c r="J222">
        <v>203</v>
      </c>
      <c r="K222" t="s">
        <v>72</v>
      </c>
      <c r="L222">
        <v>23</v>
      </c>
      <c r="M222">
        <v>11.5</v>
      </c>
      <c r="N222">
        <v>-99</v>
      </c>
      <c r="O222">
        <v>-99</v>
      </c>
      <c r="P222">
        <v>6</v>
      </c>
    </row>
    <row r="223" spans="1:16" ht="12.75">
      <c r="A223">
        <v>245</v>
      </c>
      <c r="B223">
        <v>19.377825318827124</v>
      </c>
      <c r="C223">
        <v>45.16739424213456</v>
      </c>
      <c r="D223">
        <v>4.7685229133201315</v>
      </c>
      <c r="E223">
        <f t="shared" si="9"/>
        <v>2515359.1131906044</v>
      </c>
      <c r="F223">
        <f t="shared" si="10"/>
        <v>6860047.936125194</v>
      </c>
      <c r="G223">
        <f t="shared" si="11"/>
        <v>162.82852291332014</v>
      </c>
      <c r="H223">
        <v>6</v>
      </c>
      <c r="I223">
        <v>11</v>
      </c>
      <c r="J223">
        <v>188</v>
      </c>
      <c r="K223" t="s">
        <v>72</v>
      </c>
      <c r="L223">
        <v>23.5</v>
      </c>
      <c r="M223">
        <v>7.2</v>
      </c>
      <c r="N223">
        <v>-99</v>
      </c>
      <c r="O223">
        <v>-99</v>
      </c>
      <c r="P223">
        <v>5</v>
      </c>
    </row>
    <row r="224" spans="1:16" ht="12.75">
      <c r="A224">
        <v>246</v>
      </c>
      <c r="B224">
        <v>19.891800815285677</v>
      </c>
      <c r="C224">
        <v>48.905217446234786</v>
      </c>
      <c r="D224">
        <v>5.124054161810111</v>
      </c>
      <c r="E224">
        <f t="shared" si="9"/>
        <v>2515360.355834162</v>
      </c>
      <c r="F224">
        <f t="shared" si="10"/>
        <v>6860051.498614507</v>
      </c>
      <c r="G224">
        <f t="shared" si="11"/>
        <v>163.1840541618101</v>
      </c>
      <c r="H224">
        <v>4</v>
      </c>
      <c r="I224">
        <v>11</v>
      </c>
      <c r="J224">
        <v>117</v>
      </c>
      <c r="K224" t="s">
        <v>99</v>
      </c>
      <c r="L224">
        <v>11.3</v>
      </c>
      <c r="M224">
        <v>7.6</v>
      </c>
      <c r="N224">
        <v>-99</v>
      </c>
      <c r="O224">
        <v>-99</v>
      </c>
      <c r="P224">
        <v>5</v>
      </c>
    </row>
    <row r="225" spans="1:16" ht="12.75">
      <c r="A225">
        <v>247</v>
      </c>
      <c r="B225">
        <v>18.585207233118552</v>
      </c>
      <c r="C225">
        <v>47.3329187556699</v>
      </c>
      <c r="D225">
        <v>4.942761748638766</v>
      </c>
      <c r="E225">
        <f t="shared" si="9"/>
        <v>2515358.7642417587</v>
      </c>
      <c r="F225">
        <f t="shared" si="10"/>
        <v>6860050.215593235</v>
      </c>
      <c r="G225">
        <f t="shared" si="11"/>
        <v>163.00276174863876</v>
      </c>
      <c r="H225">
        <v>2</v>
      </c>
      <c r="I225">
        <v>11</v>
      </c>
      <c r="J225">
        <v>249</v>
      </c>
      <c r="K225" t="s">
        <v>72</v>
      </c>
      <c r="L225">
        <v>24.9</v>
      </c>
      <c r="M225">
        <v>12.2</v>
      </c>
      <c r="N225">
        <v>-99</v>
      </c>
      <c r="O225">
        <v>-99</v>
      </c>
      <c r="P225">
        <v>5</v>
      </c>
    </row>
    <row r="226" spans="1:16" ht="12.75">
      <c r="A226">
        <v>248</v>
      </c>
      <c r="B226">
        <v>17.86254646034193</v>
      </c>
      <c r="C226">
        <v>50.27858376638932</v>
      </c>
      <c r="D226">
        <v>5.049403450913207</v>
      </c>
      <c r="E226">
        <f t="shared" si="9"/>
        <v>2515358.6380705456</v>
      </c>
      <c r="F226">
        <f t="shared" si="10"/>
        <v>6860053.245982941</v>
      </c>
      <c r="G226">
        <f t="shared" si="11"/>
        <v>163.10940345091322</v>
      </c>
      <c r="H226">
        <v>2</v>
      </c>
      <c r="I226">
        <v>11</v>
      </c>
      <c r="J226">
        <v>267</v>
      </c>
      <c r="K226" t="s">
        <v>72</v>
      </c>
      <c r="L226">
        <v>25.4</v>
      </c>
      <c r="M226">
        <v>9.6</v>
      </c>
      <c r="N226">
        <v>-99</v>
      </c>
      <c r="O226">
        <v>-99</v>
      </c>
      <c r="P226">
        <v>5</v>
      </c>
    </row>
    <row r="227" spans="1:16" ht="12.75">
      <c r="A227">
        <v>249</v>
      </c>
      <c r="B227">
        <v>15.18672599075753</v>
      </c>
      <c r="C227">
        <v>53.89731205456159</v>
      </c>
      <c r="D227">
        <v>4.815131515346115</v>
      </c>
      <c r="E227">
        <f t="shared" si="9"/>
        <v>2515356.73030908</v>
      </c>
      <c r="F227">
        <f t="shared" si="10"/>
        <v>6860057.322213529</v>
      </c>
      <c r="G227">
        <f t="shared" si="11"/>
        <v>162.8751315153461</v>
      </c>
      <c r="H227">
        <v>2</v>
      </c>
      <c r="I227">
        <v>11</v>
      </c>
      <c r="J227">
        <v>246</v>
      </c>
      <c r="K227" t="s">
        <v>72</v>
      </c>
      <c r="L227">
        <v>23.4</v>
      </c>
      <c r="M227">
        <v>9.5</v>
      </c>
      <c r="N227">
        <v>3.715</v>
      </c>
      <c r="O227">
        <v>2.71</v>
      </c>
      <c r="P227">
        <v>5</v>
      </c>
    </row>
    <row r="228" spans="1:16" ht="12.75">
      <c r="A228">
        <v>250</v>
      </c>
      <c r="B228">
        <v>15.595485679026758</v>
      </c>
      <c r="C228">
        <v>43.81004160230469</v>
      </c>
      <c r="D228">
        <v>4.383385083852071</v>
      </c>
      <c r="E228">
        <f t="shared" si="9"/>
        <v>2515355.1371813705</v>
      </c>
      <c r="F228">
        <f t="shared" si="10"/>
        <v>6860047.353158721</v>
      </c>
      <c r="G228">
        <f t="shared" si="11"/>
        <v>162.44338508385206</v>
      </c>
      <c r="H228">
        <v>2</v>
      </c>
      <c r="I228">
        <v>11</v>
      </c>
      <c r="J228">
        <v>297</v>
      </c>
      <c r="K228" t="s">
        <v>72</v>
      </c>
      <c r="L228">
        <v>23.1</v>
      </c>
      <c r="M228">
        <v>8.3</v>
      </c>
      <c r="N228">
        <v>-99</v>
      </c>
      <c r="O228">
        <v>-99</v>
      </c>
      <c r="P228">
        <v>5</v>
      </c>
    </row>
    <row r="229" spans="1:16" ht="12.75">
      <c r="A229">
        <v>251</v>
      </c>
      <c r="B229">
        <v>11.316438013428915</v>
      </c>
      <c r="C229">
        <v>43.55106252328856</v>
      </c>
      <c r="D229">
        <v>4.13800571946374</v>
      </c>
      <c r="E229">
        <f t="shared" si="9"/>
        <v>2515350.891365173</v>
      </c>
      <c r="F229">
        <f t="shared" si="10"/>
        <v>6860047.9450741755</v>
      </c>
      <c r="G229">
        <f t="shared" si="11"/>
        <v>162.19800571946374</v>
      </c>
      <c r="H229">
        <v>2</v>
      </c>
      <c r="I229">
        <v>11</v>
      </c>
      <c r="J229">
        <v>304</v>
      </c>
      <c r="K229" t="s">
        <v>72</v>
      </c>
      <c r="L229">
        <v>25.3</v>
      </c>
      <c r="M229">
        <v>8.6</v>
      </c>
      <c r="N229">
        <v>-99</v>
      </c>
      <c r="O229">
        <v>-99</v>
      </c>
      <c r="P229">
        <v>5</v>
      </c>
    </row>
    <row r="230" spans="1:16" ht="12.75">
      <c r="A230">
        <v>252</v>
      </c>
      <c r="B230">
        <v>10.341525015136643</v>
      </c>
      <c r="C230">
        <v>48.05620913609712</v>
      </c>
      <c r="D230">
        <v>3.806459508746169</v>
      </c>
      <c r="E230">
        <f t="shared" si="9"/>
        <v>2515350.8261613604</v>
      </c>
      <c r="F230">
        <f t="shared" si="10"/>
        <v>6860052.554038248</v>
      </c>
      <c r="G230">
        <f t="shared" si="11"/>
        <v>161.86645950874617</v>
      </c>
      <c r="H230">
        <v>2</v>
      </c>
      <c r="I230">
        <v>11</v>
      </c>
      <c r="J230">
        <v>325</v>
      </c>
      <c r="K230" t="s">
        <v>72</v>
      </c>
      <c r="L230">
        <v>26.4</v>
      </c>
      <c r="M230">
        <v>9.8</v>
      </c>
      <c r="N230">
        <v>-99</v>
      </c>
      <c r="O230">
        <v>-99</v>
      </c>
      <c r="P230">
        <v>5</v>
      </c>
    </row>
    <row r="231" spans="1:16" ht="12.75">
      <c r="A231">
        <v>253</v>
      </c>
      <c r="B231">
        <v>3.36630508721505</v>
      </c>
      <c r="C231">
        <v>52.506160625479744</v>
      </c>
      <c r="D231">
        <v>3.4362003515733623</v>
      </c>
      <c r="E231">
        <f t="shared" si="9"/>
        <v>2515344.868119905</v>
      </c>
      <c r="F231">
        <f t="shared" si="10"/>
        <v>6860058.294900841</v>
      </c>
      <c r="G231">
        <f t="shared" si="11"/>
        <v>161.49620035157338</v>
      </c>
      <c r="H231">
        <v>2</v>
      </c>
      <c r="I231">
        <v>11</v>
      </c>
      <c r="J231">
        <v>354</v>
      </c>
      <c r="K231" t="s">
        <v>99</v>
      </c>
      <c r="L231">
        <v>29.5</v>
      </c>
      <c r="M231">
        <v>6.5</v>
      </c>
      <c r="N231">
        <v>-99</v>
      </c>
      <c r="O231">
        <v>-99</v>
      </c>
      <c r="P231">
        <v>4</v>
      </c>
    </row>
    <row r="232" spans="1:16" ht="12.75">
      <c r="A232">
        <v>254</v>
      </c>
      <c r="B232">
        <v>4.84083323317984</v>
      </c>
      <c r="C232">
        <v>50.059941732500725</v>
      </c>
      <c r="D232">
        <v>3.3943499840289384</v>
      </c>
      <c r="E232">
        <f t="shared" si="9"/>
        <v>2515345.8300442216</v>
      </c>
      <c r="F232">
        <f t="shared" si="10"/>
        <v>6860055.6054916615</v>
      </c>
      <c r="G232">
        <f t="shared" si="11"/>
        <v>161.45434998402894</v>
      </c>
      <c r="H232">
        <v>2</v>
      </c>
      <c r="I232">
        <v>11</v>
      </c>
      <c r="J232">
        <v>248</v>
      </c>
      <c r="K232" t="s">
        <v>72</v>
      </c>
      <c r="L232">
        <v>24.4</v>
      </c>
      <c r="M232">
        <v>8.2</v>
      </c>
      <c r="N232">
        <v>-99</v>
      </c>
      <c r="O232">
        <v>-99</v>
      </c>
      <c r="P232">
        <v>4</v>
      </c>
    </row>
    <row r="233" spans="1:16" ht="12.75">
      <c r="A233">
        <v>255</v>
      </c>
      <c r="B233">
        <v>2.900137276445679</v>
      </c>
      <c r="C233">
        <v>49.9941309687388</v>
      </c>
      <c r="D233">
        <v>3.156306447681102</v>
      </c>
      <c r="E233">
        <f t="shared" si="9"/>
        <v>2515343.914627936</v>
      </c>
      <c r="F233">
        <f t="shared" si="10"/>
        <v>6860055.924572068</v>
      </c>
      <c r="G233">
        <f t="shared" si="11"/>
        <v>161.2163064476811</v>
      </c>
      <c r="H233">
        <v>2</v>
      </c>
      <c r="I233">
        <v>11</v>
      </c>
      <c r="J233">
        <v>263</v>
      </c>
      <c r="K233" t="s">
        <v>100</v>
      </c>
      <c r="L233">
        <v>26.1</v>
      </c>
      <c r="M233">
        <v>14.6</v>
      </c>
      <c r="N233">
        <v>-99</v>
      </c>
      <c r="O233">
        <v>-99</v>
      </c>
      <c r="P233">
        <v>4</v>
      </c>
    </row>
    <row r="234" spans="1:16" ht="12.75">
      <c r="A234">
        <v>256</v>
      </c>
      <c r="B234">
        <v>4.851958197809795</v>
      </c>
      <c r="C234">
        <v>46.7088820741962</v>
      </c>
      <c r="D234">
        <v>3.4220419321076494</v>
      </c>
      <c r="E234">
        <f t="shared" si="9"/>
        <v>2515345.1785881645</v>
      </c>
      <c r="F234">
        <f t="shared" si="10"/>
        <v>6860052.318345543</v>
      </c>
      <c r="G234">
        <f t="shared" si="11"/>
        <v>161.48204193210765</v>
      </c>
      <c r="H234">
        <v>2</v>
      </c>
      <c r="I234">
        <v>11</v>
      </c>
      <c r="J234">
        <v>355</v>
      </c>
      <c r="K234" t="s">
        <v>72</v>
      </c>
      <c r="L234">
        <v>27.1</v>
      </c>
      <c r="M234">
        <v>9.2</v>
      </c>
      <c r="N234">
        <v>-99</v>
      </c>
      <c r="O234">
        <v>-99</v>
      </c>
      <c r="P234">
        <v>4</v>
      </c>
    </row>
    <row r="235" spans="1:16" ht="12.75">
      <c r="A235">
        <v>257</v>
      </c>
      <c r="B235">
        <v>4.575729221506916</v>
      </c>
      <c r="C235">
        <v>42.838287832150215</v>
      </c>
      <c r="D235">
        <v>3.3927543648925487</v>
      </c>
      <c r="E235">
        <f t="shared" si="9"/>
        <v>2515344.1427574977</v>
      </c>
      <c r="F235">
        <f t="shared" si="10"/>
        <v>6860048.578712264</v>
      </c>
      <c r="G235">
        <f t="shared" si="11"/>
        <v>161.45275436489254</v>
      </c>
      <c r="H235">
        <v>2</v>
      </c>
      <c r="I235">
        <v>11</v>
      </c>
      <c r="J235">
        <v>272</v>
      </c>
      <c r="K235" t="s">
        <v>101</v>
      </c>
      <c r="L235">
        <v>23.3</v>
      </c>
      <c r="M235">
        <v>9</v>
      </c>
      <c r="N235">
        <v>-99</v>
      </c>
      <c r="O235">
        <v>-99</v>
      </c>
      <c r="P235">
        <v>4</v>
      </c>
    </row>
    <row r="236" spans="1:16" ht="12.75">
      <c r="A236">
        <v>258</v>
      </c>
      <c r="B236">
        <v>5.173797790768932</v>
      </c>
      <c r="C236">
        <v>39.657809934861056</v>
      </c>
      <c r="D236">
        <v>3.240049970250037</v>
      </c>
      <c r="E236">
        <f t="shared" si="9"/>
        <v>2515344.1003820747</v>
      </c>
      <c r="F236">
        <f t="shared" si="10"/>
        <v>6860045.342768817</v>
      </c>
      <c r="G236">
        <f t="shared" si="11"/>
        <v>161.30004997025003</v>
      </c>
      <c r="H236">
        <v>2</v>
      </c>
      <c r="I236">
        <v>11</v>
      </c>
      <c r="J236">
        <v>272</v>
      </c>
      <c r="K236" t="s">
        <v>72</v>
      </c>
      <c r="L236">
        <v>26.3</v>
      </c>
      <c r="M236">
        <v>9.8</v>
      </c>
      <c r="N236">
        <v>-99</v>
      </c>
      <c r="O236">
        <v>-99</v>
      </c>
      <c r="P236">
        <v>4</v>
      </c>
    </row>
    <row r="237" spans="1:16" ht="12.75">
      <c r="A237">
        <v>259</v>
      </c>
      <c r="B237">
        <v>3.456545130687296</v>
      </c>
      <c r="C237">
        <v>46.588705226573275</v>
      </c>
      <c r="D237">
        <v>3.398898832286261</v>
      </c>
      <c r="E237">
        <f t="shared" si="9"/>
        <v>2515343.7869511223</v>
      </c>
      <c r="F237">
        <f t="shared" si="10"/>
        <v>6860052.476353279</v>
      </c>
      <c r="G237">
        <f t="shared" si="11"/>
        <v>161.45889883228625</v>
      </c>
      <c r="H237">
        <v>2</v>
      </c>
      <c r="I237">
        <v>11</v>
      </c>
      <c r="J237">
        <v>232</v>
      </c>
      <c r="K237" t="s">
        <v>72</v>
      </c>
      <c r="L237">
        <v>25.1</v>
      </c>
      <c r="M237">
        <v>14.7</v>
      </c>
      <c r="N237">
        <v>-99</v>
      </c>
      <c r="O237">
        <v>-99</v>
      </c>
      <c r="P237">
        <v>4</v>
      </c>
    </row>
    <row r="238" spans="1:16" ht="12.75">
      <c r="A238">
        <v>260</v>
      </c>
      <c r="B238">
        <v>-0.9996376988299858</v>
      </c>
      <c r="C238">
        <v>49.92016130969631</v>
      </c>
      <c r="D238">
        <v>2.8348201766195142</v>
      </c>
      <c r="E238">
        <f t="shared" si="9"/>
        <v>2515340.0771702947</v>
      </c>
      <c r="F238">
        <f t="shared" si="10"/>
        <v>6860056.622880894</v>
      </c>
      <c r="G238">
        <f t="shared" si="11"/>
        <v>160.8948201766195</v>
      </c>
      <c r="H238">
        <v>2</v>
      </c>
      <c r="I238">
        <v>11</v>
      </c>
      <c r="J238">
        <v>315</v>
      </c>
      <c r="K238" t="s">
        <v>72</v>
      </c>
      <c r="L238">
        <v>25.9</v>
      </c>
      <c r="M238">
        <v>5</v>
      </c>
      <c r="N238">
        <v>-99</v>
      </c>
      <c r="O238">
        <v>-99</v>
      </c>
      <c r="P238">
        <v>3</v>
      </c>
    </row>
    <row r="239" spans="1:16" ht="12.75">
      <c r="A239">
        <v>261</v>
      </c>
      <c r="B239">
        <v>-4.944945829445189</v>
      </c>
      <c r="C239">
        <v>49.66506736597822</v>
      </c>
      <c r="D239">
        <v>2.217645065060859</v>
      </c>
      <c r="E239">
        <f t="shared" si="9"/>
        <v>2515336.159277268</v>
      </c>
      <c r="F239">
        <f t="shared" si="10"/>
        <v>6860057.152638766</v>
      </c>
      <c r="G239">
        <f t="shared" si="11"/>
        <v>160.27764506506085</v>
      </c>
      <c r="H239">
        <v>2</v>
      </c>
      <c r="I239">
        <v>11</v>
      </c>
      <c r="J239">
        <v>269</v>
      </c>
      <c r="K239" t="s">
        <v>72</v>
      </c>
      <c r="L239">
        <v>25.7</v>
      </c>
      <c r="M239">
        <v>7.1</v>
      </c>
      <c r="N239">
        <v>4.53</v>
      </c>
      <c r="O239">
        <v>3.15</v>
      </c>
      <c r="P239">
        <v>3</v>
      </c>
    </row>
    <row r="240" spans="1:16" ht="12.75">
      <c r="A240">
        <v>262</v>
      </c>
      <c r="B240">
        <v>-7.1392795016445545</v>
      </c>
      <c r="C240">
        <v>45.91026886584678</v>
      </c>
      <c r="D240">
        <v>1.6247664695772221</v>
      </c>
      <c r="E240">
        <f t="shared" si="9"/>
        <v>2515333.2660717373</v>
      </c>
      <c r="F240">
        <f t="shared" si="10"/>
        <v>6860053.905644187</v>
      </c>
      <c r="G240">
        <f t="shared" si="11"/>
        <v>159.68476646957723</v>
      </c>
      <c r="H240">
        <v>2</v>
      </c>
      <c r="I240">
        <v>11</v>
      </c>
      <c r="J240">
        <v>243</v>
      </c>
      <c r="K240" t="s">
        <v>102</v>
      </c>
      <c r="L240">
        <v>24.9</v>
      </c>
      <c r="M240">
        <v>11.7</v>
      </c>
      <c r="N240">
        <v>-99</v>
      </c>
      <c r="O240">
        <v>-99</v>
      </c>
      <c r="P240">
        <v>3</v>
      </c>
    </row>
    <row r="241" spans="1:16" ht="12.75">
      <c r="A241">
        <v>263</v>
      </c>
      <c r="B241">
        <v>-6.5773134557337185</v>
      </c>
      <c r="C241">
        <v>42.584808581622504</v>
      </c>
      <c r="D241">
        <v>1.6846730089167068</v>
      </c>
      <c r="E241">
        <f t="shared" si="9"/>
        <v>2515333.1596492175</v>
      </c>
      <c r="F241">
        <f t="shared" si="10"/>
        <v>6860050.534714614</v>
      </c>
      <c r="G241">
        <f t="shared" si="11"/>
        <v>159.74467300891672</v>
      </c>
      <c r="H241">
        <v>2</v>
      </c>
      <c r="I241">
        <v>11</v>
      </c>
      <c r="J241">
        <v>273</v>
      </c>
      <c r="K241" t="s">
        <v>72</v>
      </c>
      <c r="L241">
        <v>24.5</v>
      </c>
      <c r="M241">
        <v>13.9</v>
      </c>
      <c r="N241">
        <v>-99</v>
      </c>
      <c r="O241">
        <v>-99</v>
      </c>
      <c r="P241">
        <v>3</v>
      </c>
    </row>
    <row r="242" spans="1:16" ht="12.75">
      <c r="A242">
        <v>264</v>
      </c>
      <c r="B242">
        <v>-0.9443689344327755</v>
      </c>
      <c r="C242">
        <v>44.75914436767413</v>
      </c>
      <c r="D242">
        <v>2.6621603851543023</v>
      </c>
      <c r="E242">
        <f t="shared" si="9"/>
        <v>2515339.1112357886</v>
      </c>
      <c r="F242">
        <f t="shared" si="10"/>
        <v>6860051.552760476</v>
      </c>
      <c r="G242">
        <f t="shared" si="11"/>
        <v>160.7221603851543</v>
      </c>
      <c r="H242">
        <v>2</v>
      </c>
      <c r="I242">
        <v>11</v>
      </c>
      <c r="J242">
        <v>214</v>
      </c>
      <c r="K242" t="s">
        <v>72</v>
      </c>
      <c r="L242">
        <v>21.9</v>
      </c>
      <c r="M242">
        <v>9.9</v>
      </c>
      <c r="N242">
        <v>-99</v>
      </c>
      <c r="O242">
        <v>-99</v>
      </c>
      <c r="P242">
        <v>3</v>
      </c>
    </row>
    <row r="243" spans="1:16" ht="12.75">
      <c r="A243">
        <v>265</v>
      </c>
      <c r="B243">
        <v>1.9259600909293093</v>
      </c>
      <c r="C243">
        <v>39.42891015697344</v>
      </c>
      <c r="D243">
        <v>3.0410716861027933</v>
      </c>
      <c r="E243">
        <f t="shared" si="9"/>
        <v>2515340.871376676</v>
      </c>
      <c r="F243">
        <f t="shared" si="10"/>
        <v>6860045.760343924</v>
      </c>
      <c r="G243">
        <f t="shared" si="11"/>
        <v>161.10107168610278</v>
      </c>
      <c r="H243">
        <v>2</v>
      </c>
      <c r="I243">
        <v>11</v>
      </c>
      <c r="J243">
        <v>252</v>
      </c>
      <c r="K243" t="s">
        <v>72</v>
      </c>
      <c r="L243">
        <v>23.6</v>
      </c>
      <c r="M243">
        <v>9.3</v>
      </c>
      <c r="N243">
        <v>-99</v>
      </c>
      <c r="O243">
        <v>-99</v>
      </c>
      <c r="P243">
        <v>4</v>
      </c>
    </row>
    <row r="244" spans="1:16" ht="12.75">
      <c r="A244">
        <v>266</v>
      </c>
      <c r="B244">
        <v>-0.76728432093112</v>
      </c>
      <c r="C244">
        <v>35.64436647392617</v>
      </c>
      <c r="D244">
        <v>2.5168427851453345</v>
      </c>
      <c r="E244">
        <f t="shared" si="9"/>
        <v>2515337.483223974</v>
      </c>
      <c r="F244">
        <f t="shared" si="10"/>
        <v>6860042.58280437</v>
      </c>
      <c r="G244">
        <f t="shared" si="11"/>
        <v>160.57684278514535</v>
      </c>
      <c r="H244">
        <v>2</v>
      </c>
      <c r="I244">
        <v>11</v>
      </c>
      <c r="J244">
        <v>258</v>
      </c>
      <c r="K244" t="s">
        <v>72</v>
      </c>
      <c r="L244">
        <v>24.1</v>
      </c>
      <c r="M244">
        <v>13</v>
      </c>
      <c r="N244">
        <v>-99</v>
      </c>
      <c r="O244">
        <v>-99</v>
      </c>
      <c r="P244">
        <v>3</v>
      </c>
    </row>
    <row r="245" spans="1:16" ht="12.75">
      <c r="A245">
        <v>267</v>
      </c>
      <c r="B245">
        <v>-4.515931222563035</v>
      </c>
      <c r="C245">
        <v>35.65229617864163</v>
      </c>
      <c r="D245">
        <v>2.3317358998196225</v>
      </c>
      <c r="E245">
        <f t="shared" si="9"/>
        <v>2515333.810100837</v>
      </c>
      <c r="F245">
        <f t="shared" si="10"/>
        <v>6860043.331525208</v>
      </c>
      <c r="G245">
        <f t="shared" si="11"/>
        <v>160.39173589981962</v>
      </c>
      <c r="H245">
        <v>2</v>
      </c>
      <c r="I245">
        <v>11</v>
      </c>
      <c r="J245">
        <v>231</v>
      </c>
      <c r="K245" t="s">
        <v>72</v>
      </c>
      <c r="L245">
        <v>24.2</v>
      </c>
      <c r="M245">
        <v>14.6</v>
      </c>
      <c r="N245">
        <v>-99</v>
      </c>
      <c r="O245">
        <v>-99</v>
      </c>
      <c r="P245">
        <v>3</v>
      </c>
    </row>
    <row r="246" spans="1:16" ht="12.75">
      <c r="A246">
        <v>268</v>
      </c>
      <c r="B246">
        <v>-6.635143174176276</v>
      </c>
      <c r="C246">
        <v>35.62722476088785</v>
      </c>
      <c r="D246">
        <v>1.9078936885429063</v>
      </c>
      <c r="E246">
        <f t="shared" si="9"/>
        <v>2515331.7277428983</v>
      </c>
      <c r="F246">
        <f t="shared" si="10"/>
        <v>6860043.725826218</v>
      </c>
      <c r="G246">
        <f t="shared" si="11"/>
        <v>159.96789368854292</v>
      </c>
      <c r="H246">
        <v>2</v>
      </c>
      <c r="I246">
        <v>11</v>
      </c>
      <c r="J246">
        <v>284</v>
      </c>
      <c r="K246" t="s">
        <v>72</v>
      </c>
      <c r="L246">
        <v>26.2</v>
      </c>
      <c r="M246">
        <v>13.6</v>
      </c>
      <c r="N246">
        <v>-99</v>
      </c>
      <c r="O246">
        <v>-99</v>
      </c>
      <c r="P246">
        <v>3</v>
      </c>
    </row>
    <row r="247" spans="1:16" ht="12.75">
      <c r="A247">
        <v>269</v>
      </c>
      <c r="B247">
        <v>-6.844131338981004</v>
      </c>
      <c r="C247">
        <v>39.05225971220887</v>
      </c>
      <c r="D247">
        <v>1.798681862781463</v>
      </c>
      <c r="E247">
        <f t="shared" si="9"/>
        <v>2515332.1998611237</v>
      </c>
      <c r="F247">
        <f t="shared" si="10"/>
        <v>6860047.124597298</v>
      </c>
      <c r="G247">
        <f t="shared" si="11"/>
        <v>159.85868186278145</v>
      </c>
      <c r="H247">
        <v>2</v>
      </c>
      <c r="I247">
        <v>11</v>
      </c>
      <c r="J247">
        <v>301</v>
      </c>
      <c r="K247" t="s">
        <v>72</v>
      </c>
      <c r="L247">
        <v>28.4</v>
      </c>
      <c r="M247">
        <v>18.2</v>
      </c>
      <c r="N247">
        <v>-99</v>
      </c>
      <c r="O247">
        <v>-99</v>
      </c>
      <c r="P247">
        <v>3</v>
      </c>
    </row>
    <row r="248" spans="1:16" ht="12.75">
      <c r="A248">
        <v>308</v>
      </c>
      <c r="B248">
        <v>-6.664810670493079</v>
      </c>
      <c r="C248">
        <v>19.853702654581852</v>
      </c>
      <c r="D248">
        <v>-0.10446791434032529</v>
      </c>
      <c r="E248">
        <f t="shared" si="9"/>
        <v>2515328.5809082785</v>
      </c>
      <c r="F248">
        <f t="shared" si="10"/>
        <v>6860028.269361173</v>
      </c>
      <c r="G248">
        <f t="shared" si="11"/>
        <v>157.95553208565968</v>
      </c>
      <c r="H248">
        <v>2</v>
      </c>
      <c r="I248">
        <v>11</v>
      </c>
      <c r="J248">
        <v>289</v>
      </c>
      <c r="K248" t="s">
        <v>72</v>
      </c>
      <c r="L248">
        <v>27.6</v>
      </c>
      <c r="M248">
        <v>15.3</v>
      </c>
      <c r="N248">
        <v>-99</v>
      </c>
      <c r="O248">
        <v>-99</v>
      </c>
      <c r="P248">
        <v>3</v>
      </c>
    </row>
    <row r="249" spans="1:16" ht="12.75">
      <c r="A249">
        <v>309</v>
      </c>
      <c r="B249">
        <v>-6.8002651564124825</v>
      </c>
      <c r="C249">
        <v>17.080914411609314</v>
      </c>
      <c r="D249">
        <v>-0.27818678624907994</v>
      </c>
      <c r="E249">
        <f t="shared" si="9"/>
        <v>2515327.900064201</v>
      </c>
      <c r="F249">
        <f t="shared" si="10"/>
        <v>6860025.578050359</v>
      </c>
      <c r="G249">
        <f t="shared" si="11"/>
        <v>157.78181321375092</v>
      </c>
      <c r="H249">
        <v>2</v>
      </c>
      <c r="I249">
        <v>11</v>
      </c>
      <c r="J249">
        <v>240</v>
      </c>
      <c r="K249" t="s">
        <v>72</v>
      </c>
      <c r="L249">
        <v>25.2</v>
      </c>
      <c r="M249">
        <v>16.8</v>
      </c>
      <c r="N249">
        <v>-99</v>
      </c>
      <c r="O249">
        <v>-99</v>
      </c>
      <c r="P249">
        <v>3</v>
      </c>
    </row>
    <row r="250" spans="1:16" ht="12.75">
      <c r="A250">
        <v>310</v>
      </c>
      <c r="B250">
        <v>-4.1897457148776756</v>
      </c>
      <c r="C250">
        <v>17.68023786584932</v>
      </c>
      <c r="D250">
        <v>0.44724034777642135</v>
      </c>
      <c r="E250">
        <f t="shared" si="9"/>
        <v>2515330.5775418407</v>
      </c>
      <c r="F250">
        <f t="shared" si="10"/>
        <v>6860025.649561536</v>
      </c>
      <c r="G250">
        <f t="shared" si="11"/>
        <v>158.50724034777642</v>
      </c>
      <c r="H250">
        <v>2</v>
      </c>
      <c r="I250">
        <v>11</v>
      </c>
      <c r="J250">
        <v>260</v>
      </c>
      <c r="K250" t="s">
        <v>72</v>
      </c>
      <c r="L250">
        <v>27.4</v>
      </c>
      <c r="M250">
        <v>13.5</v>
      </c>
      <c r="N250">
        <v>-99</v>
      </c>
      <c r="O250">
        <v>-99</v>
      </c>
      <c r="P250">
        <v>3</v>
      </c>
    </row>
    <row r="251" spans="1:16" ht="12.75">
      <c r="A251">
        <v>311</v>
      </c>
      <c r="B251">
        <v>4.141639149325263</v>
      </c>
      <c r="C251">
        <v>18.45296913330408</v>
      </c>
      <c r="D251">
        <v>1.3540535222178323</v>
      </c>
      <c r="E251">
        <f t="shared" si="9"/>
        <v>2515338.8972942745</v>
      </c>
      <c r="F251">
        <f t="shared" si="10"/>
        <v>6860024.760288348</v>
      </c>
      <c r="G251">
        <f t="shared" si="11"/>
        <v>159.41405352221784</v>
      </c>
      <c r="H251">
        <v>2</v>
      </c>
      <c r="I251">
        <v>11</v>
      </c>
      <c r="J251">
        <v>290</v>
      </c>
      <c r="K251" t="s">
        <v>72</v>
      </c>
      <c r="L251">
        <v>27.3</v>
      </c>
      <c r="M251">
        <v>13.2</v>
      </c>
      <c r="N251">
        <v>-99</v>
      </c>
      <c r="O251">
        <v>-99</v>
      </c>
      <c r="P251">
        <v>4</v>
      </c>
    </row>
    <row r="252" spans="1:16" ht="12.75">
      <c r="A252">
        <v>312</v>
      </c>
      <c r="B252">
        <v>7.998908957073496</v>
      </c>
      <c r="C252">
        <v>18.795482586064242</v>
      </c>
      <c r="D252">
        <v>1.3529462688085854</v>
      </c>
      <c r="E252">
        <f t="shared" si="9"/>
        <v>2515342.7461649785</v>
      </c>
      <c r="F252">
        <f t="shared" si="10"/>
        <v>6860024.333626722</v>
      </c>
      <c r="G252">
        <f t="shared" si="11"/>
        <v>159.41294626880858</v>
      </c>
      <c r="H252">
        <v>2</v>
      </c>
      <c r="I252">
        <v>11</v>
      </c>
      <c r="J252">
        <v>274</v>
      </c>
      <c r="K252" t="s">
        <v>72</v>
      </c>
      <c r="L252">
        <v>24.4</v>
      </c>
      <c r="M252">
        <v>11.6</v>
      </c>
      <c r="N252">
        <v>-99</v>
      </c>
      <c r="O252">
        <v>-99</v>
      </c>
      <c r="P252">
        <v>4</v>
      </c>
    </row>
    <row r="253" spans="1:16" ht="12.75">
      <c r="A253">
        <v>313</v>
      </c>
      <c r="B253">
        <v>8.046640604824871</v>
      </c>
      <c r="C253">
        <v>22.292012957812936</v>
      </c>
      <c r="D253">
        <v>2.0637596525016306</v>
      </c>
      <c r="E253">
        <f t="shared" si="9"/>
        <v>2515343.4840698303</v>
      </c>
      <c r="F253">
        <f t="shared" si="10"/>
        <v>6860027.7517401455</v>
      </c>
      <c r="G253">
        <f t="shared" si="11"/>
        <v>160.12375965250163</v>
      </c>
      <c r="H253">
        <v>2</v>
      </c>
      <c r="I253">
        <v>11</v>
      </c>
      <c r="J253">
        <v>280</v>
      </c>
      <c r="K253" t="s">
        <v>72</v>
      </c>
      <c r="L253">
        <v>24.8</v>
      </c>
      <c r="M253">
        <v>9.4</v>
      </c>
      <c r="N253">
        <v>-99</v>
      </c>
      <c r="O253">
        <v>-99</v>
      </c>
      <c r="P253">
        <v>4</v>
      </c>
    </row>
    <row r="254" spans="1:16" ht="12.75">
      <c r="A254">
        <v>314</v>
      </c>
      <c r="B254">
        <v>3.7529086435747763</v>
      </c>
      <c r="C254">
        <v>25.435786633662225</v>
      </c>
      <c r="D254">
        <v>1.9939081936473375</v>
      </c>
      <c r="E254">
        <f t="shared" si="9"/>
        <v>2515339.896438101</v>
      </c>
      <c r="F254">
        <f t="shared" si="10"/>
        <v>6860031.6821785</v>
      </c>
      <c r="G254">
        <f t="shared" si="11"/>
        <v>160.05390819364735</v>
      </c>
      <c r="H254">
        <v>2</v>
      </c>
      <c r="I254">
        <v>11</v>
      </c>
      <c r="J254">
        <v>315</v>
      </c>
      <c r="K254" t="s">
        <v>72</v>
      </c>
      <c r="L254">
        <v>27</v>
      </c>
      <c r="M254">
        <v>11.5</v>
      </c>
      <c r="N254">
        <v>-99</v>
      </c>
      <c r="O254">
        <v>-99</v>
      </c>
      <c r="P254">
        <v>4</v>
      </c>
    </row>
    <row r="255" spans="1:16" ht="12.75">
      <c r="A255">
        <v>315</v>
      </c>
      <c r="B255">
        <v>-1.811790531025023</v>
      </c>
      <c r="C255">
        <v>21.616404219048686</v>
      </c>
      <c r="D255">
        <v>1.2985793782665398</v>
      </c>
      <c r="E255">
        <f t="shared" si="9"/>
        <v>2515333.686594934</v>
      </c>
      <c r="F255">
        <f t="shared" si="10"/>
        <v>6860029.038051653</v>
      </c>
      <c r="G255">
        <f t="shared" si="11"/>
        <v>159.35857937826654</v>
      </c>
      <c r="H255">
        <v>2</v>
      </c>
      <c r="I255">
        <v>11</v>
      </c>
      <c r="J255">
        <v>285</v>
      </c>
      <c r="K255" t="s">
        <v>72</v>
      </c>
      <c r="L255">
        <v>25.3</v>
      </c>
      <c r="M255">
        <v>11.6</v>
      </c>
      <c r="N255">
        <v>-99</v>
      </c>
      <c r="O255">
        <v>-99</v>
      </c>
      <c r="P255">
        <v>3</v>
      </c>
    </row>
    <row r="256" spans="1:16" ht="12.75">
      <c r="A256">
        <v>316</v>
      </c>
      <c r="B256">
        <v>-1.959876731734453</v>
      </c>
      <c r="C256">
        <v>25.267061102873875</v>
      </c>
      <c r="D256">
        <v>1.8684575790083477</v>
      </c>
      <c r="E256">
        <f t="shared" si="9"/>
        <v>2515334.263009431</v>
      </c>
      <c r="F256">
        <f t="shared" si="10"/>
        <v>6860032.645955689</v>
      </c>
      <c r="G256">
        <f t="shared" si="11"/>
        <v>159.92845757900835</v>
      </c>
      <c r="H256">
        <v>2</v>
      </c>
      <c r="I256">
        <v>11</v>
      </c>
      <c r="J256">
        <v>229</v>
      </c>
      <c r="K256" t="s">
        <v>72</v>
      </c>
      <c r="L256">
        <v>23.8</v>
      </c>
      <c r="M256">
        <v>13.5</v>
      </c>
      <c r="N256">
        <v>-99</v>
      </c>
      <c r="O256">
        <v>-99</v>
      </c>
      <c r="P256">
        <v>3</v>
      </c>
    </row>
    <row r="257" spans="1:16" ht="12.75">
      <c r="A257">
        <v>317</v>
      </c>
      <c r="B257">
        <v>-6.110434228831986</v>
      </c>
      <c r="C257">
        <v>24.883905835954124</v>
      </c>
      <c r="D257">
        <v>1.128160615106445</v>
      </c>
      <c r="E257">
        <f t="shared" si="9"/>
        <v>2515330.118604107</v>
      </c>
      <c r="F257">
        <f t="shared" si="10"/>
        <v>6860033.090747782</v>
      </c>
      <c r="G257">
        <f t="shared" si="11"/>
        <v>159.18816061510645</v>
      </c>
      <c r="H257">
        <v>2</v>
      </c>
      <c r="I257">
        <v>11</v>
      </c>
      <c r="J257">
        <v>285</v>
      </c>
      <c r="K257" t="s">
        <v>72</v>
      </c>
      <c r="L257">
        <v>24.4</v>
      </c>
      <c r="M257">
        <v>10.4</v>
      </c>
      <c r="N257">
        <v>-99</v>
      </c>
      <c r="O257">
        <v>-99</v>
      </c>
      <c r="P257">
        <v>3</v>
      </c>
    </row>
    <row r="258" spans="1:16" ht="12.75">
      <c r="A258">
        <v>318</v>
      </c>
      <c r="B258">
        <v>-9.537781925303841</v>
      </c>
      <c r="C258">
        <v>24.9575280565096</v>
      </c>
      <c r="D258">
        <v>0.018595034037022895</v>
      </c>
      <c r="E258">
        <f t="shared" si="9"/>
        <v>2515326.773425927</v>
      </c>
      <c r="F258">
        <f t="shared" si="10"/>
        <v>6860033.840357953</v>
      </c>
      <c r="G258">
        <f t="shared" si="11"/>
        <v>158.07859503403702</v>
      </c>
      <c r="H258">
        <v>2</v>
      </c>
      <c r="I258">
        <v>11</v>
      </c>
      <c r="J258">
        <v>262</v>
      </c>
      <c r="K258" t="s">
        <v>72</v>
      </c>
      <c r="L258">
        <v>24.4</v>
      </c>
      <c r="M258">
        <v>13.5</v>
      </c>
      <c r="N258">
        <v>-99</v>
      </c>
      <c r="O258">
        <v>-99</v>
      </c>
      <c r="P258">
        <v>3</v>
      </c>
    </row>
    <row r="259" spans="1:16" ht="12.75">
      <c r="A259">
        <v>319</v>
      </c>
      <c r="B259">
        <v>-1.148350362771744</v>
      </c>
      <c r="C259">
        <v>26.54313776495075</v>
      </c>
      <c r="D259">
        <v>1.8796757675849245</v>
      </c>
      <c r="E259">
        <f t="shared" si="9"/>
        <v>2515335.3107512565</v>
      </c>
      <c r="F259">
        <f t="shared" si="10"/>
        <v>6860033.736452714</v>
      </c>
      <c r="G259">
        <f t="shared" si="11"/>
        <v>159.93967576758493</v>
      </c>
      <c r="H259">
        <v>2</v>
      </c>
      <c r="I259">
        <v>11</v>
      </c>
      <c r="J259">
        <v>313</v>
      </c>
      <c r="K259" t="s">
        <v>103</v>
      </c>
      <c r="L259">
        <v>27.8</v>
      </c>
      <c r="M259">
        <v>15.8</v>
      </c>
      <c r="N259">
        <v>-99</v>
      </c>
      <c r="O259">
        <v>-99</v>
      </c>
      <c r="P259">
        <v>3</v>
      </c>
    </row>
    <row r="260" spans="1:16" ht="12.75">
      <c r="A260">
        <v>320</v>
      </c>
      <c r="B260">
        <v>-1.6441023425096262</v>
      </c>
      <c r="C260">
        <v>28.865192911401962</v>
      </c>
      <c r="D260">
        <v>2.4963987923093685</v>
      </c>
      <c r="E260">
        <f t="shared" si="9"/>
        <v>2515335.283751126</v>
      </c>
      <c r="F260">
        <f t="shared" si="10"/>
        <v>6860036.1106854575</v>
      </c>
      <c r="G260">
        <f t="shared" si="11"/>
        <v>160.55639879230938</v>
      </c>
      <c r="H260">
        <v>2</v>
      </c>
      <c r="I260">
        <v>11</v>
      </c>
      <c r="J260">
        <v>214</v>
      </c>
      <c r="K260" t="s">
        <v>72</v>
      </c>
      <c r="L260">
        <v>22.8</v>
      </c>
      <c r="M260">
        <v>13.9</v>
      </c>
      <c r="N260">
        <v>-99</v>
      </c>
      <c r="O260">
        <v>-99</v>
      </c>
      <c r="P260">
        <v>3</v>
      </c>
    </row>
    <row r="261" spans="1:16" ht="12.75">
      <c r="A261">
        <v>321</v>
      </c>
      <c r="B261">
        <v>2.3506163647857186</v>
      </c>
      <c r="C261">
        <v>28.844955175681562</v>
      </c>
      <c r="D261">
        <v>2.5653088649639564</v>
      </c>
      <c r="E261">
        <f aca="true" t="shared" si="12" ref="E261:E270">$S$4+COS($S$9)*B261-SIN($S$9)*C261</f>
        <v>2515339.1956585883</v>
      </c>
      <c r="F261">
        <f aca="true" t="shared" si="13" ref="F261:F270">$S$5+SIN($S$9)*B261+COS($S$9)*C261</f>
        <v>6860035.3012615135</v>
      </c>
      <c r="G261">
        <f aca="true" t="shared" si="14" ref="G261:G270">$S$6+D261</f>
        <v>160.62530886496396</v>
      </c>
      <c r="H261">
        <v>2</v>
      </c>
      <c r="I261">
        <v>11</v>
      </c>
      <c r="J261">
        <v>244</v>
      </c>
      <c r="K261" t="s">
        <v>72</v>
      </c>
      <c r="L261">
        <v>24.4</v>
      </c>
      <c r="M261">
        <v>12.3</v>
      </c>
      <c r="N261">
        <v>-99</v>
      </c>
      <c r="O261">
        <v>-99</v>
      </c>
      <c r="P261">
        <v>4</v>
      </c>
    </row>
    <row r="262" spans="1:16" ht="12.75">
      <c r="A262">
        <v>322</v>
      </c>
      <c r="B262">
        <v>6.000416950023949</v>
      </c>
      <c r="C262">
        <v>29.359944940620196</v>
      </c>
      <c r="D262">
        <v>2.746628747811746</v>
      </c>
      <c r="E262">
        <f t="shared" si="12"/>
        <v>2515342.8752444023</v>
      </c>
      <c r="F262">
        <f t="shared" si="13"/>
        <v>6860035.084681259</v>
      </c>
      <c r="G262">
        <f t="shared" si="14"/>
        <v>160.80662874781174</v>
      </c>
      <c r="H262">
        <v>2</v>
      </c>
      <c r="I262">
        <v>11</v>
      </c>
      <c r="J262">
        <v>238</v>
      </c>
      <c r="K262" t="s">
        <v>72</v>
      </c>
      <c r="L262">
        <v>24.4</v>
      </c>
      <c r="M262">
        <v>12.8</v>
      </c>
      <c r="N262">
        <v>-99</v>
      </c>
      <c r="O262">
        <v>-99</v>
      </c>
      <c r="P262">
        <v>4</v>
      </c>
    </row>
    <row r="263" spans="1:16" ht="12.75">
      <c r="A263">
        <v>323</v>
      </c>
      <c r="B263">
        <v>3.9177830843739088</v>
      </c>
      <c r="C263">
        <v>30.768537406171205</v>
      </c>
      <c r="D263">
        <v>2.4832746752086643</v>
      </c>
      <c r="E263">
        <f t="shared" si="12"/>
        <v>2515341.1121170972</v>
      </c>
      <c r="F263">
        <f t="shared" si="13"/>
        <v>6860036.87713172</v>
      </c>
      <c r="G263">
        <f t="shared" si="14"/>
        <v>160.54327467520866</v>
      </c>
      <c r="H263">
        <v>2</v>
      </c>
      <c r="I263">
        <v>11</v>
      </c>
      <c r="J263">
        <v>268</v>
      </c>
      <c r="K263" t="s">
        <v>72</v>
      </c>
      <c r="L263">
        <v>26.5</v>
      </c>
      <c r="M263">
        <v>13.6</v>
      </c>
      <c r="N263">
        <v>-99</v>
      </c>
      <c r="O263">
        <v>-99</v>
      </c>
      <c r="P263">
        <v>4</v>
      </c>
    </row>
    <row r="264" spans="1:16" ht="12.75">
      <c r="A264">
        <v>324</v>
      </c>
      <c r="B264">
        <v>5.630920099117693</v>
      </c>
      <c r="C264">
        <v>32.75508188419641</v>
      </c>
      <c r="D264">
        <v>2.9758895774859138</v>
      </c>
      <c r="E264">
        <f t="shared" si="12"/>
        <v>2515343.184111029</v>
      </c>
      <c r="F264">
        <f t="shared" si="13"/>
        <v>6860038.485869903</v>
      </c>
      <c r="G264">
        <f t="shared" si="14"/>
        <v>161.0358895774859</v>
      </c>
      <c r="H264">
        <v>2</v>
      </c>
      <c r="I264">
        <v>11</v>
      </c>
      <c r="J264">
        <v>311</v>
      </c>
      <c r="K264" t="s">
        <v>72</v>
      </c>
      <c r="L264">
        <v>26.5</v>
      </c>
      <c r="M264">
        <v>10.6</v>
      </c>
      <c r="N264">
        <v>5.15</v>
      </c>
      <c r="O264">
        <v>4.12</v>
      </c>
      <c r="P264">
        <v>4</v>
      </c>
    </row>
    <row r="265" spans="1:16" ht="12.75">
      <c r="A265">
        <v>325</v>
      </c>
      <c r="B265">
        <v>0.30790948748866054</v>
      </c>
      <c r="C265">
        <v>32.560269920721126</v>
      </c>
      <c r="D265">
        <v>2.7592830935844908</v>
      </c>
      <c r="E265">
        <f t="shared" si="12"/>
        <v>2515337.92761115</v>
      </c>
      <c r="F265">
        <f t="shared" si="13"/>
        <v>6860039.347033471</v>
      </c>
      <c r="G265">
        <f t="shared" si="14"/>
        <v>160.8192830935845</v>
      </c>
      <c r="H265">
        <v>2</v>
      </c>
      <c r="I265">
        <v>11</v>
      </c>
      <c r="J265">
        <v>280</v>
      </c>
      <c r="K265" t="s">
        <v>72</v>
      </c>
      <c r="L265">
        <v>26.3</v>
      </c>
      <c r="M265">
        <v>12.9</v>
      </c>
      <c r="N265">
        <v>-99</v>
      </c>
      <c r="O265">
        <v>-99</v>
      </c>
      <c r="P265">
        <v>4</v>
      </c>
    </row>
    <row r="266" spans="1:16" ht="12.75">
      <c r="A266">
        <v>326</v>
      </c>
      <c r="B266">
        <v>-4.109996508982503</v>
      </c>
      <c r="C266">
        <v>32.00756095208937</v>
      </c>
      <c r="D266">
        <v>2.3501756727146343</v>
      </c>
      <c r="E266">
        <f t="shared" si="12"/>
        <v>2515333.4876182643</v>
      </c>
      <c r="F266">
        <f t="shared" si="13"/>
        <v>6860039.678460351</v>
      </c>
      <c r="G266">
        <f t="shared" si="14"/>
        <v>160.41017567271464</v>
      </c>
      <c r="H266">
        <v>2</v>
      </c>
      <c r="I266">
        <v>11</v>
      </c>
      <c r="J266">
        <v>233</v>
      </c>
      <c r="K266" t="s">
        <v>72</v>
      </c>
      <c r="L266">
        <v>23.4</v>
      </c>
      <c r="M266">
        <v>12.1</v>
      </c>
      <c r="N266">
        <v>-99</v>
      </c>
      <c r="O266">
        <v>-99</v>
      </c>
      <c r="P266">
        <v>3</v>
      </c>
    </row>
    <row r="267" spans="1:16" ht="12.75">
      <c r="A267">
        <v>327</v>
      </c>
      <c r="B267">
        <v>-5.272232258878443</v>
      </c>
      <c r="C267">
        <v>32.10567583589935</v>
      </c>
      <c r="D267">
        <v>2.280061865246256</v>
      </c>
      <c r="E267">
        <f t="shared" si="12"/>
        <v>2515332.3677051873</v>
      </c>
      <c r="F267">
        <f t="shared" si="13"/>
        <v>6860040.00436397</v>
      </c>
      <c r="G267">
        <f t="shared" si="14"/>
        <v>160.34006186524627</v>
      </c>
      <c r="H267">
        <v>2</v>
      </c>
      <c r="I267">
        <v>11</v>
      </c>
      <c r="J267">
        <v>247</v>
      </c>
      <c r="K267" t="s">
        <v>72</v>
      </c>
      <c r="L267">
        <v>25.4</v>
      </c>
      <c r="M267">
        <v>10.1</v>
      </c>
      <c r="N267">
        <v>-99</v>
      </c>
      <c r="O267">
        <v>-99</v>
      </c>
      <c r="P267">
        <v>3</v>
      </c>
    </row>
    <row r="268" spans="1:16" ht="12.75">
      <c r="A268">
        <v>328</v>
      </c>
      <c r="B268">
        <v>-10.82010537756645</v>
      </c>
      <c r="C268">
        <v>36.96560824697214</v>
      </c>
      <c r="D268">
        <v>0.9398748024065231</v>
      </c>
      <c r="E268">
        <f t="shared" si="12"/>
        <v>2515327.8898864035</v>
      </c>
      <c r="F268">
        <f t="shared" si="13"/>
        <v>6860045.864993469</v>
      </c>
      <c r="G268">
        <f t="shared" si="14"/>
        <v>158.99987480240654</v>
      </c>
      <c r="H268">
        <v>2</v>
      </c>
      <c r="I268">
        <v>11</v>
      </c>
      <c r="J268">
        <v>378</v>
      </c>
      <c r="K268" t="s">
        <v>104</v>
      </c>
      <c r="L268">
        <v>28.9</v>
      </c>
      <c r="M268">
        <v>7.2</v>
      </c>
      <c r="N268">
        <v>4.26</v>
      </c>
      <c r="O268">
        <v>3.57</v>
      </c>
      <c r="P268">
        <v>2</v>
      </c>
    </row>
    <row r="269" spans="1:16" ht="12.75">
      <c r="A269">
        <v>329</v>
      </c>
      <c r="B269">
        <v>-10.432685194971546</v>
      </c>
      <c r="C269">
        <v>40.83107486201712</v>
      </c>
      <c r="D269">
        <v>1.1974902676825574</v>
      </c>
      <c r="E269">
        <f t="shared" si="12"/>
        <v>2515329.033701091</v>
      </c>
      <c r="F269">
        <f t="shared" si="13"/>
        <v>6860049.577622525</v>
      </c>
      <c r="G269">
        <f t="shared" si="14"/>
        <v>159.25749026768256</v>
      </c>
      <c r="H269">
        <v>2</v>
      </c>
      <c r="I269">
        <v>11</v>
      </c>
      <c r="J269">
        <v>334</v>
      </c>
      <c r="K269" t="s">
        <v>105</v>
      </c>
      <c r="L269">
        <v>27.2</v>
      </c>
      <c r="M269">
        <v>7.7</v>
      </c>
      <c r="N269">
        <v>-99</v>
      </c>
      <c r="O269">
        <v>-99</v>
      </c>
      <c r="P269">
        <v>2</v>
      </c>
    </row>
    <row r="270" spans="1:16" ht="12.75">
      <c r="A270">
        <v>330</v>
      </c>
      <c r="B270">
        <v>-10.943245951160002</v>
      </c>
      <c r="C270">
        <v>42.41749013513969</v>
      </c>
      <c r="D270">
        <v>1.1230393447628855</v>
      </c>
      <c r="E270">
        <f t="shared" si="12"/>
        <v>2515328.8467797227</v>
      </c>
      <c r="F270">
        <f t="shared" si="13"/>
        <v>6860051.233655769</v>
      </c>
      <c r="G270">
        <f t="shared" si="14"/>
        <v>159.18303934476288</v>
      </c>
      <c r="H270">
        <v>2</v>
      </c>
      <c r="I270">
        <v>11</v>
      </c>
      <c r="J270">
        <v>328</v>
      </c>
      <c r="K270" t="s">
        <v>105</v>
      </c>
      <c r="L270">
        <v>25.5</v>
      </c>
      <c r="M270">
        <v>1.2</v>
      </c>
      <c r="N270">
        <v>-99</v>
      </c>
      <c r="O270">
        <v>-99</v>
      </c>
      <c r="P27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140625" style="37" customWidth="1"/>
    <col min="2" max="2" width="15.7109375" style="37" customWidth="1"/>
    <col min="3" max="16384" width="9.140625" style="37" customWidth="1"/>
  </cols>
  <sheetData>
    <row r="1" spans="1:5" ht="12.75">
      <c r="A1" s="37" t="s">
        <v>130</v>
      </c>
      <c r="B1" s="37" t="s">
        <v>129</v>
      </c>
      <c r="C1" s="37" t="s">
        <v>133</v>
      </c>
      <c r="D1" s="37" t="s">
        <v>134</v>
      </c>
      <c r="E1" s="37" t="s">
        <v>132</v>
      </c>
    </row>
    <row r="2" spans="1:5" ht="12.75">
      <c r="A2" s="37">
        <v>1</v>
      </c>
      <c r="B2" s="37" t="s">
        <v>122</v>
      </c>
      <c r="C2" s="37">
        <v>293</v>
      </c>
      <c r="D2" s="37">
        <v>271</v>
      </c>
      <c r="E2" s="37">
        <v>0</v>
      </c>
    </row>
    <row r="3" spans="1:5" ht="12.75">
      <c r="A3" s="37">
        <v>2</v>
      </c>
      <c r="B3" s="37" t="s">
        <v>122</v>
      </c>
      <c r="C3" s="37">
        <v>278</v>
      </c>
      <c r="D3" s="37">
        <v>267</v>
      </c>
      <c r="E3" s="37">
        <v>0</v>
      </c>
    </row>
    <row r="4" spans="1:5" ht="12.75">
      <c r="A4" s="37">
        <v>3</v>
      </c>
      <c r="B4" s="37" t="s">
        <v>122</v>
      </c>
      <c r="C4" s="37">
        <v>254</v>
      </c>
      <c r="D4" s="37">
        <v>234</v>
      </c>
      <c r="E4" s="37">
        <v>1</v>
      </c>
    </row>
    <row r="5" spans="1:5" ht="12.75">
      <c r="A5" s="37">
        <v>4</v>
      </c>
      <c r="B5" s="37" t="s">
        <v>122</v>
      </c>
      <c r="C5" s="37">
        <v>317</v>
      </c>
      <c r="D5" s="37">
        <v>328</v>
      </c>
      <c r="E5" s="37">
        <v>0</v>
      </c>
    </row>
    <row r="6" spans="1:5" ht="12.75">
      <c r="A6" s="37">
        <v>5</v>
      </c>
      <c r="B6" s="37" t="s">
        <v>122</v>
      </c>
      <c r="C6" s="37">
        <v>273</v>
      </c>
      <c r="D6" s="37">
        <v>258</v>
      </c>
      <c r="E6" s="37">
        <v>0</v>
      </c>
    </row>
    <row r="7" spans="1:5" ht="12.75">
      <c r="A7" s="37">
        <v>6</v>
      </c>
      <c r="B7" s="37" t="s">
        <v>122</v>
      </c>
      <c r="C7" s="37">
        <v>290</v>
      </c>
      <c r="D7" s="37">
        <v>299</v>
      </c>
      <c r="E7" s="37">
        <v>1</v>
      </c>
    </row>
    <row r="8" spans="1:5" ht="12.75">
      <c r="A8" s="37">
        <v>7</v>
      </c>
      <c r="B8" s="37" t="s">
        <v>122</v>
      </c>
      <c r="C8" s="37">
        <v>308</v>
      </c>
      <c r="D8" s="37">
        <v>300</v>
      </c>
      <c r="E8" s="37">
        <v>0</v>
      </c>
    </row>
    <row r="9" spans="1:5" ht="12.75">
      <c r="A9" s="37">
        <v>8</v>
      </c>
      <c r="B9" s="37" t="s">
        <v>122</v>
      </c>
      <c r="C9" s="37">
        <v>349</v>
      </c>
      <c r="D9" s="37">
        <v>312</v>
      </c>
      <c r="E9" s="37">
        <v>0</v>
      </c>
    </row>
    <row r="10" spans="1:5" ht="12.75">
      <c r="A10" s="37">
        <v>9</v>
      </c>
      <c r="B10" s="37" t="s">
        <v>122</v>
      </c>
      <c r="C10" s="37">
        <v>270</v>
      </c>
      <c r="D10" s="37">
        <v>267</v>
      </c>
      <c r="E10" s="37">
        <v>0</v>
      </c>
    </row>
    <row r="11" spans="1:5" ht="12.75">
      <c r="A11" s="37">
        <v>10</v>
      </c>
      <c r="B11" s="37" t="s">
        <v>122</v>
      </c>
      <c r="C11" s="37">
        <v>316</v>
      </c>
      <c r="D11" s="37">
        <v>314</v>
      </c>
      <c r="E11" s="37">
        <v>1</v>
      </c>
    </row>
    <row r="12" spans="1:5" ht="12.75">
      <c r="A12" s="37">
        <v>12</v>
      </c>
      <c r="B12" s="37" t="s">
        <v>122</v>
      </c>
      <c r="C12" s="37">
        <v>313</v>
      </c>
      <c r="D12" s="37">
        <v>309</v>
      </c>
      <c r="E12" s="37">
        <v>0</v>
      </c>
    </row>
    <row r="13" spans="1:5" ht="12.75">
      <c r="A13" s="37">
        <v>13</v>
      </c>
      <c r="B13" s="37" t="s">
        <v>122</v>
      </c>
      <c r="C13" s="37">
        <v>254</v>
      </c>
      <c r="D13" s="37">
        <v>252</v>
      </c>
      <c r="E13" s="37">
        <v>1</v>
      </c>
    </row>
    <row r="14" spans="1:5" ht="12.75">
      <c r="A14" s="37">
        <v>14</v>
      </c>
      <c r="B14" s="37" t="s">
        <v>122</v>
      </c>
      <c r="C14" s="37">
        <v>252</v>
      </c>
      <c r="D14" s="37">
        <v>243</v>
      </c>
      <c r="E14" s="37">
        <v>0</v>
      </c>
    </row>
    <row r="15" spans="1:5" ht="12.75">
      <c r="A15" s="37">
        <v>15</v>
      </c>
      <c r="B15" s="37" t="s">
        <v>122</v>
      </c>
      <c r="C15" s="37">
        <v>298</v>
      </c>
      <c r="D15" s="37">
        <v>306</v>
      </c>
      <c r="E15" s="37">
        <v>0</v>
      </c>
    </row>
    <row r="16" spans="1:5" ht="12.75">
      <c r="A16" s="37">
        <v>18</v>
      </c>
      <c r="B16" s="37" t="s">
        <v>122</v>
      </c>
      <c r="C16" s="37">
        <v>224</v>
      </c>
      <c r="D16" s="37">
        <v>218</v>
      </c>
      <c r="E16" s="37">
        <v>1</v>
      </c>
    </row>
    <row r="17" spans="1:5" ht="12.75">
      <c r="A17" s="37">
        <v>20</v>
      </c>
      <c r="B17" s="37" t="s">
        <v>122</v>
      </c>
      <c r="C17" s="37">
        <v>272</v>
      </c>
      <c r="D17" s="37">
        <v>268</v>
      </c>
      <c r="E17" s="37">
        <v>0</v>
      </c>
    </row>
    <row r="18" spans="1:5" ht="12.75">
      <c r="A18" s="37">
        <v>22</v>
      </c>
      <c r="B18" s="37" t="s">
        <v>122</v>
      </c>
      <c r="C18" s="37">
        <v>307</v>
      </c>
      <c r="D18" s="37">
        <v>296</v>
      </c>
      <c r="E18" s="37">
        <v>0</v>
      </c>
    </row>
    <row r="19" spans="1:5" ht="12.75">
      <c r="A19" s="37">
        <v>24</v>
      </c>
      <c r="B19" s="37" t="s">
        <v>122</v>
      </c>
      <c r="C19" s="37">
        <v>271</v>
      </c>
      <c r="D19" s="37">
        <v>255</v>
      </c>
      <c r="E19" s="37">
        <v>1</v>
      </c>
    </row>
    <row r="20" spans="1:5" ht="12.75">
      <c r="A20" s="37">
        <v>26</v>
      </c>
      <c r="B20" s="37" t="s">
        <v>122</v>
      </c>
      <c r="C20" s="37">
        <v>367</v>
      </c>
      <c r="D20" s="37">
        <v>359</v>
      </c>
      <c r="E20" s="37">
        <v>0</v>
      </c>
    </row>
    <row r="21" spans="1:5" ht="12.75">
      <c r="A21" s="37">
        <v>27</v>
      </c>
      <c r="B21" s="37" t="s">
        <v>122</v>
      </c>
      <c r="C21" s="37">
        <v>292</v>
      </c>
      <c r="D21" s="37">
        <v>283</v>
      </c>
      <c r="E21" s="37">
        <v>0</v>
      </c>
    </row>
    <row r="22" spans="1:5" ht="12.75">
      <c r="A22" s="37">
        <v>28</v>
      </c>
      <c r="B22" s="37" t="s">
        <v>122</v>
      </c>
      <c r="C22" s="37">
        <v>318</v>
      </c>
      <c r="D22" s="37">
        <v>324</v>
      </c>
      <c r="E22" s="37">
        <v>0</v>
      </c>
    </row>
    <row r="23" spans="1:5" ht="12.75">
      <c r="A23" s="37">
        <v>30</v>
      </c>
      <c r="B23" s="37" t="s">
        <v>122</v>
      </c>
      <c r="C23" s="37">
        <v>304</v>
      </c>
      <c r="D23" s="37">
        <v>289</v>
      </c>
      <c r="E23" s="37">
        <v>0</v>
      </c>
    </row>
    <row r="24" spans="1:5" ht="12.75">
      <c r="A24" s="37">
        <v>31</v>
      </c>
      <c r="B24" s="37" t="s">
        <v>122</v>
      </c>
      <c r="C24" s="37">
        <v>281</v>
      </c>
      <c r="D24" s="37">
        <v>274</v>
      </c>
      <c r="E24" s="37">
        <v>1</v>
      </c>
    </row>
    <row r="25" spans="1:5" ht="12.75">
      <c r="A25" s="37">
        <v>33</v>
      </c>
      <c r="B25" s="37" t="s">
        <v>122</v>
      </c>
      <c r="C25" s="37">
        <v>297</v>
      </c>
      <c r="D25" s="37">
        <v>277</v>
      </c>
      <c r="E25" s="37">
        <v>0</v>
      </c>
    </row>
    <row r="26" spans="1:5" ht="12.75">
      <c r="A26" s="37">
        <v>37</v>
      </c>
      <c r="B26" s="37" t="s">
        <v>122</v>
      </c>
      <c r="C26" s="37">
        <v>284</v>
      </c>
      <c r="D26" s="37">
        <v>266</v>
      </c>
      <c r="E26" s="37">
        <v>0</v>
      </c>
    </row>
    <row r="27" spans="1:5" ht="12.75">
      <c r="A27" s="37">
        <v>38</v>
      </c>
      <c r="B27" s="37" t="s">
        <v>122</v>
      </c>
      <c r="C27" s="37">
        <v>250</v>
      </c>
      <c r="D27" s="37">
        <v>246</v>
      </c>
      <c r="E27" s="37">
        <v>0</v>
      </c>
    </row>
    <row r="28" spans="1:5" ht="12.75">
      <c r="A28" s="37">
        <v>39</v>
      </c>
      <c r="B28" s="37" t="s">
        <v>122</v>
      </c>
      <c r="C28" s="37">
        <v>346</v>
      </c>
      <c r="D28" s="37">
        <v>351</v>
      </c>
      <c r="E28" s="37">
        <v>1</v>
      </c>
    </row>
    <row r="29" spans="1:5" ht="12.75">
      <c r="A29" s="37">
        <v>40</v>
      </c>
      <c r="B29" s="37" t="s">
        <v>122</v>
      </c>
      <c r="C29" s="37">
        <v>292</v>
      </c>
      <c r="D29" s="37">
        <v>278</v>
      </c>
      <c r="E29" s="37">
        <v>0</v>
      </c>
    </row>
    <row r="30" spans="1:5" ht="12.75">
      <c r="A30" s="37">
        <v>42</v>
      </c>
      <c r="B30" s="37" t="s">
        <v>122</v>
      </c>
      <c r="C30" s="37">
        <v>195</v>
      </c>
      <c r="D30" s="37">
        <v>198</v>
      </c>
      <c r="E30" s="37">
        <v>1</v>
      </c>
    </row>
    <row r="31" spans="1:5" ht="12.75">
      <c r="A31" s="37">
        <v>43</v>
      </c>
      <c r="B31" s="37" t="s">
        <v>122</v>
      </c>
      <c r="C31" s="37">
        <v>211</v>
      </c>
      <c r="D31" s="37">
        <v>213</v>
      </c>
      <c r="E31" s="37">
        <v>1</v>
      </c>
    </row>
    <row r="32" spans="1:5" ht="12.75">
      <c r="A32" s="37">
        <v>44</v>
      </c>
      <c r="B32" s="37" t="s">
        <v>122</v>
      </c>
      <c r="C32" s="37">
        <v>318</v>
      </c>
      <c r="D32" s="37">
        <v>334</v>
      </c>
      <c r="E32" s="37">
        <v>0</v>
      </c>
    </row>
    <row r="33" spans="1:5" ht="12.75">
      <c r="A33" s="37">
        <v>45</v>
      </c>
      <c r="B33" s="37" t="s">
        <v>122</v>
      </c>
      <c r="C33" s="37">
        <v>331</v>
      </c>
      <c r="D33" s="37">
        <v>329</v>
      </c>
      <c r="E33" s="37">
        <v>0</v>
      </c>
    </row>
    <row r="34" spans="1:5" ht="12.75">
      <c r="A34" s="37">
        <v>49</v>
      </c>
      <c r="B34" s="37" t="s">
        <v>122</v>
      </c>
      <c r="C34" s="37">
        <v>246</v>
      </c>
      <c r="D34" s="37">
        <v>260</v>
      </c>
      <c r="E34" s="37">
        <v>0</v>
      </c>
    </row>
    <row r="35" spans="1:5" ht="12.75">
      <c r="A35" s="37">
        <v>51</v>
      </c>
      <c r="B35" s="37" t="s">
        <v>122</v>
      </c>
      <c r="C35" s="37">
        <v>211</v>
      </c>
      <c r="D35" s="37">
        <v>209</v>
      </c>
      <c r="E35" s="37">
        <v>0</v>
      </c>
    </row>
    <row r="36" spans="1:5" ht="12.75">
      <c r="A36" s="37">
        <v>52</v>
      </c>
      <c r="B36" s="37" t="s">
        <v>122</v>
      </c>
      <c r="C36" s="37">
        <v>224</v>
      </c>
      <c r="D36" s="37">
        <v>225</v>
      </c>
      <c r="E36" s="37">
        <v>1</v>
      </c>
    </row>
    <row r="37" spans="1:5" ht="12.75">
      <c r="A37" s="37">
        <v>53</v>
      </c>
      <c r="B37" s="37" t="s">
        <v>122</v>
      </c>
      <c r="C37" s="37">
        <v>270</v>
      </c>
      <c r="D37" s="37">
        <v>280</v>
      </c>
      <c r="E37" s="37">
        <v>1</v>
      </c>
    </row>
    <row r="38" spans="1:5" ht="12.75">
      <c r="A38" s="37">
        <v>54</v>
      </c>
      <c r="B38" s="37" t="s">
        <v>122</v>
      </c>
      <c r="C38" s="37">
        <v>289</v>
      </c>
      <c r="D38" s="37">
        <v>292</v>
      </c>
      <c r="E38" s="37">
        <v>0</v>
      </c>
    </row>
    <row r="39" spans="1:5" ht="12.75">
      <c r="A39" s="37">
        <v>55</v>
      </c>
      <c r="B39" s="37" t="s">
        <v>122</v>
      </c>
      <c r="C39" s="37">
        <v>328</v>
      </c>
      <c r="D39" s="37">
        <v>322</v>
      </c>
      <c r="E39" s="37">
        <v>0</v>
      </c>
    </row>
    <row r="40" spans="1:5" ht="12.75">
      <c r="A40" s="37">
        <v>56</v>
      </c>
      <c r="B40" s="37" t="s">
        <v>122</v>
      </c>
      <c r="C40" s="37">
        <v>240</v>
      </c>
      <c r="D40" s="37">
        <v>237</v>
      </c>
      <c r="E40" s="37">
        <v>1</v>
      </c>
    </row>
    <row r="41" spans="1:5" ht="12.75">
      <c r="A41" s="37">
        <v>57</v>
      </c>
      <c r="B41" s="37" t="s">
        <v>122</v>
      </c>
      <c r="C41" s="37">
        <v>293</v>
      </c>
      <c r="D41" s="37">
        <v>271</v>
      </c>
      <c r="E41" s="37">
        <v>0</v>
      </c>
    </row>
    <row r="42" spans="1:5" ht="12.75">
      <c r="A42" s="37">
        <v>59</v>
      </c>
      <c r="B42" s="37" t="s">
        <v>122</v>
      </c>
      <c r="C42" s="37">
        <v>321</v>
      </c>
      <c r="D42" s="37">
        <v>316</v>
      </c>
      <c r="E42" s="37">
        <v>0</v>
      </c>
    </row>
    <row r="43" spans="1:5" ht="12.75">
      <c r="A43" s="37">
        <v>60</v>
      </c>
      <c r="B43" s="37" t="s">
        <v>122</v>
      </c>
      <c r="C43" s="37">
        <v>273</v>
      </c>
      <c r="D43" s="37">
        <v>284</v>
      </c>
      <c r="E43" s="37">
        <v>1</v>
      </c>
    </row>
    <row r="44" spans="1:5" ht="12.75">
      <c r="A44" s="37">
        <v>61</v>
      </c>
      <c r="B44" s="37" t="s">
        <v>122</v>
      </c>
      <c r="C44" s="37">
        <v>251</v>
      </c>
      <c r="D44" s="37">
        <v>254</v>
      </c>
      <c r="E44" s="37">
        <v>0</v>
      </c>
    </row>
    <row r="45" spans="1:5" ht="12.75">
      <c r="A45" s="37">
        <v>62</v>
      </c>
      <c r="B45" s="37" t="s">
        <v>122</v>
      </c>
      <c r="C45" s="37">
        <v>254</v>
      </c>
      <c r="D45" s="37">
        <v>255</v>
      </c>
      <c r="E45" s="37">
        <v>1</v>
      </c>
    </row>
    <row r="46" spans="1:5" ht="12.75">
      <c r="A46" s="37">
        <v>64</v>
      </c>
      <c r="B46" s="37" t="s">
        <v>122</v>
      </c>
      <c r="C46" s="37">
        <v>277</v>
      </c>
      <c r="D46" s="37">
        <v>275</v>
      </c>
      <c r="E46" s="37">
        <v>0</v>
      </c>
    </row>
    <row r="47" spans="1:5" ht="12.75">
      <c r="A47" s="37">
        <v>65</v>
      </c>
      <c r="B47" s="37" t="s">
        <v>122</v>
      </c>
      <c r="C47" s="37">
        <v>217</v>
      </c>
      <c r="D47" s="37">
        <v>214</v>
      </c>
      <c r="E47" s="37">
        <v>0</v>
      </c>
    </row>
    <row r="48" spans="1:5" ht="12.75">
      <c r="A48" s="37">
        <v>66</v>
      </c>
      <c r="B48" s="37" t="s">
        <v>122</v>
      </c>
      <c r="C48" s="37">
        <v>257</v>
      </c>
      <c r="D48" s="37">
        <v>248</v>
      </c>
      <c r="E48" s="37">
        <v>0</v>
      </c>
    </row>
    <row r="49" spans="1:5" ht="12.75">
      <c r="A49" s="37">
        <v>67</v>
      </c>
      <c r="B49" s="37" t="s">
        <v>122</v>
      </c>
      <c r="C49" s="37">
        <v>274</v>
      </c>
      <c r="D49" s="37">
        <v>265</v>
      </c>
      <c r="E49" s="37">
        <v>0</v>
      </c>
    </row>
    <row r="50" spans="1:5" ht="12.75">
      <c r="A50" s="37">
        <v>68</v>
      </c>
      <c r="B50" s="37" t="s">
        <v>122</v>
      </c>
      <c r="C50" s="37">
        <v>288</v>
      </c>
      <c r="D50" s="37">
        <v>280</v>
      </c>
      <c r="E50" s="37">
        <v>1</v>
      </c>
    </row>
    <row r="51" spans="1:5" ht="12.75">
      <c r="A51" s="37">
        <v>69</v>
      </c>
      <c r="B51" s="37" t="s">
        <v>122</v>
      </c>
      <c r="C51" s="37">
        <v>278</v>
      </c>
      <c r="D51" s="37">
        <v>285</v>
      </c>
      <c r="E51" s="37">
        <v>0</v>
      </c>
    </row>
    <row r="52" spans="1:5" ht="12.75">
      <c r="A52" s="37">
        <v>71</v>
      </c>
      <c r="B52" s="37" t="s">
        <v>122</v>
      </c>
      <c r="C52" s="37">
        <v>246</v>
      </c>
      <c r="D52" s="37">
        <v>242</v>
      </c>
      <c r="E52" s="37">
        <v>1</v>
      </c>
    </row>
    <row r="53" spans="1:5" ht="12.75">
      <c r="A53" s="37">
        <v>72</v>
      </c>
      <c r="B53" s="37" t="s">
        <v>122</v>
      </c>
      <c r="C53" s="37">
        <v>310</v>
      </c>
      <c r="D53" s="37">
        <v>319</v>
      </c>
      <c r="E53" s="37">
        <v>0</v>
      </c>
    </row>
    <row r="54" spans="1:5" ht="12.75">
      <c r="A54" s="37">
        <v>73</v>
      </c>
      <c r="B54" s="37" t="s">
        <v>122</v>
      </c>
      <c r="C54" s="37">
        <v>255</v>
      </c>
      <c r="D54" s="37">
        <v>236</v>
      </c>
      <c r="E54" s="37">
        <v>1</v>
      </c>
    </row>
    <row r="55" spans="1:5" ht="12.75">
      <c r="A55" s="37">
        <v>74</v>
      </c>
      <c r="B55" s="37" t="s">
        <v>122</v>
      </c>
      <c r="C55" s="37">
        <v>331</v>
      </c>
      <c r="D55" s="37">
        <v>315</v>
      </c>
      <c r="E55" s="37">
        <v>1</v>
      </c>
    </row>
    <row r="56" spans="1:5" ht="12.75">
      <c r="A56" s="37">
        <v>75</v>
      </c>
      <c r="B56" s="37" t="s">
        <v>122</v>
      </c>
      <c r="C56" s="37">
        <v>331</v>
      </c>
      <c r="D56" s="37">
        <v>309</v>
      </c>
      <c r="E56" s="37">
        <v>0</v>
      </c>
    </row>
    <row r="57" spans="1:5" ht="12.75">
      <c r="A57" s="37">
        <v>76</v>
      </c>
      <c r="B57" s="37" t="s">
        <v>122</v>
      </c>
      <c r="C57" s="37">
        <v>312</v>
      </c>
      <c r="D57" s="37">
        <v>307</v>
      </c>
      <c r="E57" s="37">
        <v>0</v>
      </c>
    </row>
    <row r="58" spans="1:5" ht="12.75">
      <c r="A58" s="37">
        <v>77</v>
      </c>
      <c r="B58" s="37" t="s">
        <v>122</v>
      </c>
      <c r="C58" s="37">
        <v>292</v>
      </c>
      <c r="D58" s="37">
        <v>304</v>
      </c>
      <c r="E58" s="37">
        <v>1</v>
      </c>
    </row>
    <row r="59" spans="1:5" ht="12.75">
      <c r="A59" s="37">
        <v>78</v>
      </c>
      <c r="B59" s="37" t="s">
        <v>122</v>
      </c>
      <c r="C59" s="37">
        <v>303</v>
      </c>
      <c r="D59" s="37">
        <v>289</v>
      </c>
      <c r="E59" s="37">
        <v>0</v>
      </c>
    </row>
    <row r="60" spans="1:5" ht="12.75">
      <c r="A60" s="37">
        <v>79</v>
      </c>
      <c r="B60" s="37" t="s">
        <v>122</v>
      </c>
      <c r="C60" s="37">
        <v>337</v>
      </c>
      <c r="D60" s="37">
        <v>335</v>
      </c>
      <c r="E60" s="37">
        <v>0</v>
      </c>
    </row>
    <row r="61" spans="1:5" ht="12.75">
      <c r="A61" s="37">
        <v>80</v>
      </c>
      <c r="B61" s="37" t="s">
        <v>122</v>
      </c>
      <c r="C61" s="37">
        <v>314</v>
      </c>
      <c r="D61" s="37">
        <v>300</v>
      </c>
      <c r="E61" s="37">
        <v>0</v>
      </c>
    </row>
    <row r="62" spans="1:5" ht="12.75">
      <c r="A62" s="37">
        <v>81</v>
      </c>
      <c r="B62" s="37" t="s">
        <v>122</v>
      </c>
      <c r="C62" s="37">
        <v>281</v>
      </c>
      <c r="D62" s="37">
        <v>276</v>
      </c>
      <c r="E62" s="37">
        <v>0</v>
      </c>
    </row>
    <row r="63" spans="1:5" ht="12.75">
      <c r="A63" s="37">
        <v>82</v>
      </c>
      <c r="B63" s="37" t="s">
        <v>122</v>
      </c>
      <c r="C63" s="37">
        <v>351</v>
      </c>
      <c r="D63" s="37">
        <v>340</v>
      </c>
      <c r="E63" s="37">
        <v>0</v>
      </c>
    </row>
    <row r="64" spans="1:5" ht="12.75">
      <c r="A64" s="37">
        <v>83</v>
      </c>
      <c r="B64" s="37" t="s">
        <v>122</v>
      </c>
      <c r="C64" s="37">
        <v>334</v>
      </c>
      <c r="D64" s="37">
        <v>297</v>
      </c>
      <c r="E64" s="37">
        <v>1</v>
      </c>
    </row>
    <row r="65" spans="1:5" ht="12.75">
      <c r="A65" s="37">
        <v>84</v>
      </c>
      <c r="B65" s="37" t="s">
        <v>122</v>
      </c>
      <c r="C65" s="37">
        <v>266</v>
      </c>
      <c r="D65" s="37">
        <v>284</v>
      </c>
      <c r="E65" s="37">
        <v>0</v>
      </c>
    </row>
    <row r="66" spans="1:5" ht="12.75">
      <c r="A66" s="37">
        <v>85</v>
      </c>
      <c r="B66" s="37" t="s">
        <v>122</v>
      </c>
      <c r="C66" s="37">
        <v>300</v>
      </c>
      <c r="D66" s="37">
        <v>300</v>
      </c>
      <c r="E66" s="37">
        <v>0</v>
      </c>
    </row>
    <row r="67" spans="1:5" ht="12.75">
      <c r="A67" s="37">
        <v>86</v>
      </c>
      <c r="B67" s="37" t="s">
        <v>122</v>
      </c>
      <c r="C67" s="37">
        <v>233</v>
      </c>
      <c r="D67" s="37">
        <v>221</v>
      </c>
      <c r="E67" s="37">
        <v>1</v>
      </c>
    </row>
    <row r="68" spans="1:5" ht="12.75">
      <c r="A68" s="37">
        <v>87</v>
      </c>
      <c r="B68" s="37" t="s">
        <v>122</v>
      </c>
      <c r="C68" s="37">
        <v>302</v>
      </c>
      <c r="D68" s="37">
        <v>296</v>
      </c>
      <c r="E68" s="37">
        <v>0</v>
      </c>
    </row>
    <row r="69" spans="1:5" ht="12.75">
      <c r="A69" s="37">
        <v>88</v>
      </c>
      <c r="B69" s="37" t="s">
        <v>122</v>
      </c>
      <c r="C69" s="37">
        <v>296</v>
      </c>
      <c r="D69" s="37">
        <v>285</v>
      </c>
      <c r="E69" s="37">
        <v>0</v>
      </c>
    </row>
    <row r="70" spans="1:5" ht="12.75">
      <c r="A70" s="37">
        <v>89</v>
      </c>
      <c r="B70" s="37" t="s">
        <v>122</v>
      </c>
      <c r="C70" s="37">
        <v>317</v>
      </c>
      <c r="D70" s="37">
        <v>331</v>
      </c>
      <c r="E70" s="37">
        <v>0</v>
      </c>
    </row>
    <row r="71" spans="1:5" ht="12.75">
      <c r="A71" s="37">
        <v>90</v>
      </c>
      <c r="B71" s="37" t="s">
        <v>122</v>
      </c>
      <c r="C71" s="37">
        <v>291</v>
      </c>
      <c r="D71" s="37">
        <v>286</v>
      </c>
      <c r="E71" s="37">
        <v>1</v>
      </c>
    </row>
    <row r="72" spans="1:5" ht="12.75">
      <c r="A72" s="37">
        <v>91</v>
      </c>
      <c r="B72" s="37" t="s">
        <v>122</v>
      </c>
      <c r="C72" s="37">
        <v>259</v>
      </c>
      <c r="D72" s="37">
        <v>264</v>
      </c>
      <c r="E72" s="37">
        <v>0</v>
      </c>
    </row>
    <row r="73" spans="1:5" ht="12.75">
      <c r="A73" s="37">
        <v>92</v>
      </c>
      <c r="B73" s="37" t="s">
        <v>122</v>
      </c>
      <c r="C73" s="37">
        <v>284</v>
      </c>
      <c r="D73" s="37">
        <v>296</v>
      </c>
      <c r="E73" s="37">
        <v>0</v>
      </c>
    </row>
    <row r="74" spans="1:5" ht="12.75">
      <c r="A74" s="37">
        <v>93</v>
      </c>
      <c r="B74" s="37" t="s">
        <v>122</v>
      </c>
      <c r="C74" s="37">
        <v>339</v>
      </c>
      <c r="D74" s="37">
        <v>341</v>
      </c>
      <c r="E74" s="37">
        <v>0</v>
      </c>
    </row>
    <row r="75" spans="1:5" ht="12.75">
      <c r="A75" s="37">
        <v>94</v>
      </c>
      <c r="B75" s="37" t="s">
        <v>122</v>
      </c>
      <c r="C75" s="37">
        <v>281</v>
      </c>
      <c r="D75" s="37">
        <v>274</v>
      </c>
      <c r="E75" s="37">
        <v>0</v>
      </c>
    </row>
    <row r="76" spans="1:5" ht="12.75">
      <c r="A76" s="37">
        <v>95</v>
      </c>
      <c r="B76" s="37" t="s">
        <v>122</v>
      </c>
      <c r="C76" s="37">
        <v>290</v>
      </c>
      <c r="D76" s="37">
        <v>291</v>
      </c>
      <c r="E76" s="37">
        <v>1</v>
      </c>
    </row>
    <row r="77" spans="1:5" ht="12.75">
      <c r="A77" s="37">
        <v>101</v>
      </c>
      <c r="B77" s="37" t="s">
        <v>122</v>
      </c>
      <c r="C77" s="37">
        <v>260</v>
      </c>
      <c r="D77" s="37">
        <v>262</v>
      </c>
      <c r="E77" s="37">
        <v>1</v>
      </c>
    </row>
    <row r="78" spans="1:5" ht="12.75">
      <c r="A78" s="37">
        <v>102</v>
      </c>
      <c r="B78" s="37" t="s">
        <v>122</v>
      </c>
      <c r="C78" s="37">
        <v>263</v>
      </c>
      <c r="D78" s="37">
        <v>272</v>
      </c>
      <c r="E78" s="37">
        <v>0</v>
      </c>
    </row>
    <row r="79" spans="1:5" ht="12.75">
      <c r="A79" s="37">
        <v>103</v>
      </c>
      <c r="B79" s="37" t="s">
        <v>122</v>
      </c>
      <c r="C79" s="37">
        <v>269</v>
      </c>
      <c r="D79" s="37">
        <v>276</v>
      </c>
      <c r="E79" s="37">
        <v>0</v>
      </c>
    </row>
    <row r="80" spans="1:5" ht="12.75">
      <c r="A80" s="37">
        <v>104</v>
      </c>
      <c r="B80" s="37" t="s">
        <v>122</v>
      </c>
      <c r="C80" s="37">
        <v>337</v>
      </c>
      <c r="D80" s="37">
        <v>338</v>
      </c>
      <c r="E80" s="37">
        <v>0</v>
      </c>
    </row>
    <row r="81" spans="1:5" ht="12.75">
      <c r="A81" s="37">
        <v>105</v>
      </c>
      <c r="B81" s="37" t="s">
        <v>122</v>
      </c>
      <c r="C81" s="37">
        <v>270</v>
      </c>
      <c r="D81" s="37">
        <v>261</v>
      </c>
      <c r="E81" s="37">
        <v>1</v>
      </c>
    </row>
    <row r="82" spans="1:5" ht="12.75">
      <c r="A82" s="37">
        <v>106</v>
      </c>
      <c r="B82" s="37" t="s">
        <v>122</v>
      </c>
      <c r="C82" s="37">
        <v>313</v>
      </c>
      <c r="D82" s="37">
        <v>329</v>
      </c>
      <c r="E82" s="37">
        <v>0</v>
      </c>
    </row>
    <row r="83" spans="1:5" ht="12.75">
      <c r="A83" s="37">
        <v>107</v>
      </c>
      <c r="B83" s="37" t="s">
        <v>123</v>
      </c>
      <c r="C83" s="37">
        <v>326</v>
      </c>
      <c r="D83" s="37">
        <v>317</v>
      </c>
      <c r="E83" s="37">
        <v>1</v>
      </c>
    </row>
    <row r="84" spans="1:5" ht="12.75">
      <c r="A84" s="37">
        <v>108</v>
      </c>
      <c r="B84" s="37" t="s">
        <v>122</v>
      </c>
      <c r="C84" s="37">
        <v>329</v>
      </c>
      <c r="D84" s="37">
        <v>329</v>
      </c>
      <c r="E84" s="37">
        <v>0</v>
      </c>
    </row>
    <row r="85" spans="1:5" ht="12.75">
      <c r="A85" s="37">
        <v>109</v>
      </c>
      <c r="B85" s="37" t="s">
        <v>122</v>
      </c>
      <c r="C85" s="37">
        <v>320</v>
      </c>
      <c r="D85" s="37">
        <v>315</v>
      </c>
      <c r="E85" s="37">
        <v>1</v>
      </c>
    </row>
    <row r="86" spans="1:5" ht="12.75">
      <c r="A86" s="37">
        <v>110</v>
      </c>
      <c r="B86" s="37" t="s">
        <v>122</v>
      </c>
      <c r="C86" s="37">
        <v>304</v>
      </c>
      <c r="D86" s="37">
        <v>308</v>
      </c>
      <c r="E86" s="37">
        <v>0</v>
      </c>
    </row>
    <row r="87" spans="1:5" ht="12.75">
      <c r="A87" s="37">
        <v>111</v>
      </c>
      <c r="B87" s="37" t="s">
        <v>122</v>
      </c>
      <c r="C87" s="37">
        <v>247</v>
      </c>
      <c r="D87" s="37">
        <v>252</v>
      </c>
      <c r="E87" s="37">
        <v>1</v>
      </c>
    </row>
    <row r="88" spans="1:5" ht="12.75">
      <c r="A88" s="37">
        <v>112</v>
      </c>
      <c r="B88" s="37" t="s">
        <v>122</v>
      </c>
      <c r="C88" s="37">
        <v>319</v>
      </c>
      <c r="D88" s="37">
        <v>329</v>
      </c>
      <c r="E88" s="37">
        <v>0</v>
      </c>
    </row>
    <row r="89" spans="1:5" ht="12.75">
      <c r="A89" s="37">
        <v>113</v>
      </c>
      <c r="B89" s="37" t="s">
        <v>122</v>
      </c>
      <c r="C89" s="37">
        <v>295</v>
      </c>
      <c r="D89" s="37">
        <v>299</v>
      </c>
      <c r="E89" s="37">
        <v>1</v>
      </c>
    </row>
    <row r="90" spans="1:5" ht="12.75">
      <c r="A90" s="37">
        <v>114</v>
      </c>
      <c r="B90" s="37" t="s">
        <v>122</v>
      </c>
      <c r="C90" s="37">
        <v>290</v>
      </c>
      <c r="D90" s="37">
        <v>269</v>
      </c>
      <c r="E90" s="37">
        <v>0</v>
      </c>
    </row>
    <row r="91" spans="1:5" ht="12.75">
      <c r="A91" s="37">
        <v>115</v>
      </c>
      <c r="B91" s="37" t="s">
        <v>122</v>
      </c>
      <c r="C91" s="37">
        <v>353</v>
      </c>
      <c r="D91" s="37">
        <v>365</v>
      </c>
      <c r="E91" s="37">
        <v>0</v>
      </c>
    </row>
    <row r="92" spans="1:5" ht="12.75">
      <c r="A92" s="37">
        <v>116</v>
      </c>
      <c r="B92" s="37" t="s">
        <v>122</v>
      </c>
      <c r="C92" s="37">
        <v>243</v>
      </c>
      <c r="D92" s="37">
        <v>250</v>
      </c>
      <c r="E92" s="37">
        <v>0</v>
      </c>
    </row>
    <row r="93" spans="1:5" ht="12.75">
      <c r="A93" s="37">
        <v>117</v>
      </c>
      <c r="B93" s="37" t="s">
        <v>122</v>
      </c>
      <c r="C93" s="37">
        <v>440</v>
      </c>
      <c r="D93" s="37">
        <v>415</v>
      </c>
      <c r="E93" s="37">
        <v>1</v>
      </c>
    </row>
    <row r="94" spans="1:5" ht="12.75">
      <c r="A94" s="37">
        <v>118</v>
      </c>
      <c r="B94" s="37" t="s">
        <v>122</v>
      </c>
      <c r="C94" s="37">
        <v>383</v>
      </c>
      <c r="D94" s="37">
        <v>375</v>
      </c>
      <c r="E94" s="37">
        <v>0</v>
      </c>
    </row>
    <row r="95" spans="1:5" ht="12.75">
      <c r="A95" s="37">
        <v>119</v>
      </c>
      <c r="B95" s="37" t="s">
        <v>123</v>
      </c>
      <c r="C95" s="37">
        <v>224</v>
      </c>
      <c r="D95" s="37">
        <v>249</v>
      </c>
      <c r="E95" s="37">
        <v>0</v>
      </c>
    </row>
    <row r="96" spans="1:5" ht="12.75">
      <c r="A96" s="37">
        <v>120</v>
      </c>
      <c r="B96" s="37" t="s">
        <v>42</v>
      </c>
      <c r="C96" s="37">
        <v>315</v>
      </c>
      <c r="D96" s="37">
        <v>284</v>
      </c>
      <c r="E96" s="37">
        <v>0</v>
      </c>
    </row>
    <row r="97" spans="1:5" ht="12.75">
      <c r="A97" s="37">
        <v>121</v>
      </c>
      <c r="B97" s="37" t="s">
        <v>42</v>
      </c>
      <c r="C97" s="37">
        <v>258</v>
      </c>
      <c r="D97" s="37">
        <v>272</v>
      </c>
      <c r="E97" s="37">
        <v>0</v>
      </c>
    </row>
    <row r="98" spans="1:5" ht="12.75">
      <c r="A98" s="37">
        <v>122</v>
      </c>
      <c r="B98" s="37" t="s">
        <v>42</v>
      </c>
      <c r="C98" s="37">
        <v>286</v>
      </c>
      <c r="D98" s="37">
        <v>301</v>
      </c>
      <c r="E98" s="37">
        <v>0</v>
      </c>
    </row>
    <row r="99" spans="1:5" ht="12.75">
      <c r="A99" s="37">
        <v>123</v>
      </c>
      <c r="B99" s="37" t="s">
        <v>42</v>
      </c>
      <c r="C99" s="37">
        <v>253</v>
      </c>
      <c r="D99" s="37">
        <v>255</v>
      </c>
      <c r="E99" s="37">
        <v>0</v>
      </c>
    </row>
    <row r="100" spans="1:5" ht="12.75">
      <c r="A100" s="37">
        <v>124</v>
      </c>
      <c r="B100" s="37" t="s">
        <v>42</v>
      </c>
      <c r="C100" s="37">
        <v>245</v>
      </c>
      <c r="D100" s="37">
        <v>245</v>
      </c>
      <c r="E100" s="37">
        <v>0</v>
      </c>
    </row>
    <row r="101" spans="1:5" ht="12.75">
      <c r="A101" s="37">
        <v>125</v>
      </c>
      <c r="B101" s="37" t="s">
        <v>122</v>
      </c>
      <c r="C101" s="37">
        <v>352</v>
      </c>
      <c r="D101" s="37">
        <v>348</v>
      </c>
      <c r="E101" s="37">
        <v>0</v>
      </c>
    </row>
    <row r="102" spans="1:5" ht="12.75">
      <c r="A102" s="37">
        <v>126</v>
      </c>
      <c r="B102" s="37" t="s">
        <v>122</v>
      </c>
      <c r="C102" s="37">
        <v>360</v>
      </c>
      <c r="D102" s="37">
        <v>368</v>
      </c>
      <c r="E102" s="37">
        <v>0</v>
      </c>
    </row>
    <row r="103" spans="1:5" ht="12.75">
      <c r="A103" s="37">
        <v>127</v>
      </c>
      <c r="B103" s="37" t="s">
        <v>122</v>
      </c>
      <c r="C103" s="37">
        <v>289</v>
      </c>
      <c r="D103" s="37">
        <v>284</v>
      </c>
      <c r="E103" s="37">
        <v>1</v>
      </c>
    </row>
    <row r="104" spans="1:5" ht="12.75">
      <c r="A104" s="37">
        <v>128</v>
      </c>
      <c r="B104" s="37" t="s">
        <v>42</v>
      </c>
      <c r="C104" s="37">
        <v>249</v>
      </c>
      <c r="D104" s="37">
        <v>253</v>
      </c>
      <c r="E104" s="37">
        <v>0</v>
      </c>
    </row>
    <row r="105" spans="1:5" ht="12.75">
      <c r="A105" s="37">
        <v>129</v>
      </c>
      <c r="B105" s="37" t="s">
        <v>42</v>
      </c>
      <c r="C105" s="37">
        <v>244</v>
      </c>
      <c r="D105" s="37">
        <v>243</v>
      </c>
      <c r="E105" s="37">
        <v>0</v>
      </c>
    </row>
    <row r="106" spans="1:5" ht="12.75">
      <c r="A106" s="37">
        <v>130</v>
      </c>
      <c r="B106" s="37" t="s">
        <v>42</v>
      </c>
      <c r="C106" s="37">
        <v>238</v>
      </c>
      <c r="D106" s="37">
        <v>256</v>
      </c>
      <c r="E106" s="37">
        <v>0</v>
      </c>
    </row>
    <row r="107" spans="1:5" ht="12.75">
      <c r="A107" s="37">
        <v>131</v>
      </c>
      <c r="B107" s="37" t="s">
        <v>42</v>
      </c>
      <c r="C107" s="37">
        <v>263</v>
      </c>
      <c r="D107" s="37">
        <v>251</v>
      </c>
      <c r="E107" s="37">
        <v>0</v>
      </c>
    </row>
    <row r="108" spans="1:5" ht="12.75">
      <c r="A108" s="37">
        <v>132</v>
      </c>
      <c r="B108" s="37" t="s">
        <v>128</v>
      </c>
      <c r="C108" s="37">
        <v>646</v>
      </c>
      <c r="D108" s="37">
        <v>0</v>
      </c>
      <c r="E108" s="37">
        <v>0</v>
      </c>
    </row>
    <row r="109" spans="1:5" ht="12.75">
      <c r="A109" s="37">
        <v>133</v>
      </c>
      <c r="B109" s="37" t="s">
        <v>128</v>
      </c>
      <c r="C109" s="37">
        <v>559</v>
      </c>
      <c r="D109" s="37">
        <v>542</v>
      </c>
      <c r="E109" s="37">
        <v>0</v>
      </c>
    </row>
    <row r="110" spans="1:5" ht="12.75">
      <c r="A110" s="37">
        <v>134</v>
      </c>
      <c r="B110" s="37" t="s">
        <v>128</v>
      </c>
      <c r="C110" s="37">
        <v>528</v>
      </c>
      <c r="D110" s="37">
        <v>521</v>
      </c>
      <c r="E110" s="37">
        <v>0</v>
      </c>
    </row>
    <row r="111" spans="1:5" ht="12.75">
      <c r="A111" s="37">
        <v>135</v>
      </c>
      <c r="B111" s="37" t="s">
        <v>128</v>
      </c>
      <c r="C111" s="37">
        <v>485</v>
      </c>
      <c r="D111" s="37">
        <v>507</v>
      </c>
      <c r="E111" s="37">
        <v>0</v>
      </c>
    </row>
    <row r="112" spans="1:5" ht="12.75">
      <c r="A112" s="37">
        <v>136</v>
      </c>
      <c r="B112" s="37" t="s">
        <v>122</v>
      </c>
      <c r="C112" s="37">
        <v>422</v>
      </c>
      <c r="D112" s="37">
        <v>396</v>
      </c>
      <c r="E112" s="37">
        <v>0</v>
      </c>
    </row>
    <row r="113" spans="1:5" ht="12.75">
      <c r="A113" s="37">
        <v>137</v>
      </c>
      <c r="B113" s="37" t="s">
        <v>122</v>
      </c>
      <c r="C113" s="37">
        <v>469</v>
      </c>
      <c r="D113" s="37">
        <v>459</v>
      </c>
      <c r="E113" s="37">
        <v>0</v>
      </c>
    </row>
    <row r="114" spans="1:5" ht="12.75">
      <c r="A114" s="37">
        <v>138</v>
      </c>
      <c r="B114" s="37" t="s">
        <v>122</v>
      </c>
      <c r="C114" s="37">
        <v>358</v>
      </c>
      <c r="D114" s="37">
        <v>355</v>
      </c>
      <c r="E114" s="37">
        <v>1</v>
      </c>
    </row>
    <row r="115" spans="1:5" ht="12.75">
      <c r="A115" s="37">
        <v>139</v>
      </c>
      <c r="B115" s="37" t="s">
        <v>122</v>
      </c>
      <c r="C115" s="37">
        <v>373</v>
      </c>
      <c r="D115" s="37">
        <v>388</v>
      </c>
      <c r="E115" s="37">
        <v>0</v>
      </c>
    </row>
    <row r="116" spans="1:5" ht="12.75">
      <c r="A116" s="37">
        <v>140</v>
      </c>
      <c r="B116" s="37" t="s">
        <v>122</v>
      </c>
      <c r="C116" s="37">
        <v>370</v>
      </c>
      <c r="D116" s="37">
        <v>363</v>
      </c>
      <c r="E116" s="37">
        <v>0</v>
      </c>
    </row>
    <row r="117" spans="1:5" ht="12.75">
      <c r="A117" s="37">
        <v>141</v>
      </c>
      <c r="B117" s="37" t="s">
        <v>122</v>
      </c>
      <c r="C117" s="37">
        <v>265</v>
      </c>
      <c r="D117" s="37">
        <v>304</v>
      </c>
      <c r="E117" s="37">
        <v>1</v>
      </c>
    </row>
    <row r="118" spans="1:5" ht="12.75">
      <c r="A118" s="37">
        <v>142</v>
      </c>
      <c r="B118" s="37" t="s">
        <v>122</v>
      </c>
      <c r="C118" s="37">
        <v>292</v>
      </c>
      <c r="D118" s="37">
        <v>291</v>
      </c>
      <c r="E118" s="37">
        <v>1</v>
      </c>
    </row>
    <row r="119" spans="1:5" ht="12.75">
      <c r="A119" s="37">
        <v>143</v>
      </c>
      <c r="B119" s="37" t="s">
        <v>122</v>
      </c>
      <c r="C119" s="37">
        <v>331</v>
      </c>
      <c r="D119" s="37">
        <v>322</v>
      </c>
      <c r="E119" s="37">
        <v>0</v>
      </c>
    </row>
    <row r="120" spans="1:5" ht="12.75">
      <c r="A120" s="37">
        <v>144</v>
      </c>
      <c r="B120" s="37" t="s">
        <v>122</v>
      </c>
      <c r="C120" s="37">
        <v>292</v>
      </c>
      <c r="D120" s="37">
        <v>294</v>
      </c>
      <c r="E120" s="37">
        <v>0</v>
      </c>
    </row>
    <row r="121" spans="1:5" ht="12.75">
      <c r="A121" s="37">
        <v>145</v>
      </c>
      <c r="B121" s="37" t="s">
        <v>122</v>
      </c>
      <c r="C121" s="37">
        <v>339</v>
      </c>
      <c r="D121" s="37">
        <v>331</v>
      </c>
      <c r="E121" s="37">
        <v>0</v>
      </c>
    </row>
    <row r="122" spans="1:5" ht="12.75">
      <c r="A122" s="37">
        <v>146</v>
      </c>
      <c r="B122" s="37" t="s">
        <v>122</v>
      </c>
      <c r="C122" s="37">
        <v>414</v>
      </c>
      <c r="D122" s="37">
        <v>424</v>
      </c>
      <c r="E122" s="37">
        <v>1</v>
      </c>
    </row>
    <row r="123" spans="1:5" ht="12.75">
      <c r="A123" s="37">
        <v>147</v>
      </c>
      <c r="B123" s="37" t="s">
        <v>122</v>
      </c>
      <c r="C123" s="37">
        <v>617</v>
      </c>
      <c r="D123" s="37">
        <v>0</v>
      </c>
      <c r="E123" s="37">
        <v>0</v>
      </c>
    </row>
    <row r="124" spans="1:5" ht="12.75">
      <c r="A124" s="37">
        <v>148</v>
      </c>
      <c r="B124" s="37" t="s">
        <v>122</v>
      </c>
      <c r="C124" s="37">
        <v>383</v>
      </c>
      <c r="D124" s="37">
        <v>374</v>
      </c>
      <c r="E124" s="37">
        <v>0</v>
      </c>
    </row>
    <row r="125" spans="1:5" ht="12.75">
      <c r="A125" s="37">
        <v>149</v>
      </c>
      <c r="B125" s="37" t="s">
        <v>122</v>
      </c>
      <c r="C125" s="37">
        <v>344</v>
      </c>
      <c r="D125" s="37">
        <v>372</v>
      </c>
      <c r="E125" s="37">
        <v>0</v>
      </c>
    </row>
    <row r="126" spans="1:5" ht="12.75">
      <c r="A126" s="37">
        <v>150</v>
      </c>
      <c r="B126" s="37" t="s">
        <v>122</v>
      </c>
      <c r="C126" s="37">
        <v>373</v>
      </c>
      <c r="D126" s="37">
        <v>384</v>
      </c>
      <c r="E126" s="37">
        <v>0</v>
      </c>
    </row>
    <row r="127" spans="1:5" ht="12.75">
      <c r="A127" s="37">
        <v>151</v>
      </c>
      <c r="B127" s="37" t="s">
        <v>122</v>
      </c>
      <c r="C127" s="37">
        <v>294</v>
      </c>
      <c r="D127" s="37">
        <v>308</v>
      </c>
      <c r="E127" s="37">
        <v>1</v>
      </c>
    </row>
    <row r="128" spans="1:5" ht="12.75">
      <c r="A128" s="37">
        <v>152</v>
      </c>
      <c r="B128" s="37" t="s">
        <v>122</v>
      </c>
      <c r="C128" s="37">
        <v>304</v>
      </c>
      <c r="D128" s="37">
        <v>297</v>
      </c>
      <c r="E128" s="37">
        <v>0</v>
      </c>
    </row>
    <row r="129" spans="1:5" ht="12.75">
      <c r="A129" s="37">
        <v>153</v>
      </c>
      <c r="B129" s="37" t="s">
        <v>122</v>
      </c>
      <c r="C129" s="37">
        <v>370</v>
      </c>
      <c r="D129" s="37">
        <v>423</v>
      </c>
      <c r="E129" s="37">
        <v>1</v>
      </c>
    </row>
    <row r="130" spans="1:5" ht="12.75">
      <c r="A130" s="37">
        <v>154</v>
      </c>
      <c r="B130" s="37" t="s">
        <v>122</v>
      </c>
      <c r="C130" s="37">
        <v>446</v>
      </c>
      <c r="D130" s="37">
        <v>480</v>
      </c>
      <c r="E130" s="37">
        <v>0</v>
      </c>
    </row>
    <row r="131" spans="1:5" ht="12.75">
      <c r="A131" s="37">
        <v>155</v>
      </c>
      <c r="B131" s="37" t="s">
        <v>122</v>
      </c>
      <c r="C131" s="37">
        <v>346</v>
      </c>
      <c r="D131" s="37">
        <v>336</v>
      </c>
      <c r="E131" s="37">
        <v>1</v>
      </c>
    </row>
    <row r="132" spans="1:5" ht="12.75">
      <c r="A132" s="37">
        <v>156</v>
      </c>
      <c r="B132" s="37" t="s">
        <v>122</v>
      </c>
      <c r="C132" s="37">
        <v>566</v>
      </c>
      <c r="D132" s="37">
        <v>0</v>
      </c>
      <c r="E132" s="37">
        <v>0</v>
      </c>
    </row>
    <row r="133" spans="1:5" ht="12.75">
      <c r="A133" s="37">
        <v>157</v>
      </c>
      <c r="B133" s="37" t="s">
        <v>122</v>
      </c>
      <c r="C133" s="37">
        <v>321</v>
      </c>
      <c r="D133" s="37">
        <v>302</v>
      </c>
      <c r="E133" s="37">
        <v>0</v>
      </c>
    </row>
    <row r="134" spans="1:5" ht="12.75">
      <c r="A134" s="37">
        <v>158</v>
      </c>
      <c r="B134" s="37" t="s">
        <v>122</v>
      </c>
      <c r="C134" s="37">
        <v>337</v>
      </c>
      <c r="D134" s="37">
        <v>338</v>
      </c>
      <c r="E134" s="37">
        <v>0</v>
      </c>
    </row>
    <row r="135" spans="1:5" ht="12.75">
      <c r="A135" s="37">
        <v>159</v>
      </c>
      <c r="B135" s="37" t="s">
        <v>122</v>
      </c>
      <c r="C135" s="37">
        <v>257</v>
      </c>
      <c r="D135" s="37">
        <v>255</v>
      </c>
      <c r="E135" s="37">
        <v>0</v>
      </c>
    </row>
    <row r="136" spans="1:5" ht="12.75">
      <c r="A136" s="37">
        <v>160</v>
      </c>
      <c r="B136" s="37" t="s">
        <v>122</v>
      </c>
      <c r="C136" s="37">
        <v>361</v>
      </c>
      <c r="D136" s="37">
        <v>362</v>
      </c>
      <c r="E136" s="37">
        <v>0</v>
      </c>
    </row>
    <row r="137" spans="1:5" ht="12.75">
      <c r="A137" s="37">
        <v>161</v>
      </c>
      <c r="B137" s="37" t="s">
        <v>122</v>
      </c>
      <c r="C137" s="37">
        <v>299</v>
      </c>
      <c r="D137" s="37">
        <v>309</v>
      </c>
      <c r="E137" s="37">
        <v>0</v>
      </c>
    </row>
    <row r="138" spans="1:5" ht="12.75">
      <c r="A138" s="37">
        <v>162</v>
      </c>
      <c r="B138" s="37" t="s">
        <v>127</v>
      </c>
      <c r="C138" s="37">
        <v>220</v>
      </c>
      <c r="D138" s="37">
        <v>242</v>
      </c>
      <c r="E138" s="37">
        <v>0</v>
      </c>
    </row>
    <row r="139" spans="1:5" ht="12.75">
      <c r="A139" s="37">
        <v>163</v>
      </c>
      <c r="B139" s="37" t="s">
        <v>127</v>
      </c>
      <c r="C139" s="37">
        <v>310</v>
      </c>
      <c r="D139" s="37">
        <v>323</v>
      </c>
      <c r="E139" s="37">
        <v>0</v>
      </c>
    </row>
    <row r="140" spans="1:5" ht="12.75">
      <c r="A140" s="37">
        <v>164</v>
      </c>
      <c r="B140" s="37" t="s">
        <v>122</v>
      </c>
      <c r="C140" s="37">
        <v>340</v>
      </c>
      <c r="D140" s="37">
        <v>336</v>
      </c>
      <c r="E140" s="37">
        <v>0</v>
      </c>
    </row>
    <row r="141" spans="1:5" ht="12.75">
      <c r="A141" s="37">
        <v>165</v>
      </c>
      <c r="B141" s="37" t="s">
        <v>122</v>
      </c>
      <c r="C141" s="37">
        <v>405</v>
      </c>
      <c r="D141" s="37">
        <v>422</v>
      </c>
      <c r="E141" s="37">
        <v>0</v>
      </c>
    </row>
    <row r="142" spans="1:5" ht="12.75">
      <c r="A142" s="37">
        <v>166</v>
      </c>
      <c r="B142" s="37" t="s">
        <v>122</v>
      </c>
      <c r="C142" s="37">
        <v>290</v>
      </c>
      <c r="D142" s="37">
        <v>293</v>
      </c>
      <c r="E142" s="37">
        <v>0</v>
      </c>
    </row>
    <row r="143" spans="1:5" ht="12.75">
      <c r="A143" s="37">
        <v>167</v>
      </c>
      <c r="B143" s="37" t="s">
        <v>122</v>
      </c>
      <c r="C143" s="37">
        <v>247</v>
      </c>
      <c r="D143" s="37">
        <v>240</v>
      </c>
      <c r="E143" s="37">
        <v>1</v>
      </c>
    </row>
    <row r="144" spans="1:5" ht="12.75">
      <c r="A144" s="37">
        <v>168</v>
      </c>
      <c r="B144" s="37" t="s">
        <v>122</v>
      </c>
      <c r="C144" s="37">
        <v>267</v>
      </c>
      <c r="D144" s="37">
        <v>271</v>
      </c>
      <c r="E144" s="37">
        <v>0</v>
      </c>
    </row>
    <row r="145" spans="1:5" ht="12.75">
      <c r="A145" s="37">
        <v>169</v>
      </c>
      <c r="B145" s="37" t="s">
        <v>122</v>
      </c>
      <c r="C145" s="37">
        <v>331</v>
      </c>
      <c r="D145" s="37">
        <v>325</v>
      </c>
      <c r="E145" s="37">
        <v>0</v>
      </c>
    </row>
    <row r="146" spans="1:5" ht="12.75">
      <c r="A146" s="37">
        <v>170</v>
      </c>
      <c r="B146" s="37" t="s">
        <v>122</v>
      </c>
      <c r="C146" s="37">
        <v>534</v>
      </c>
      <c r="D146" s="37">
        <v>0</v>
      </c>
      <c r="E146" s="37">
        <v>1</v>
      </c>
    </row>
    <row r="147" spans="1:5" ht="12.75">
      <c r="A147" s="37">
        <v>171</v>
      </c>
      <c r="B147" s="37" t="s">
        <v>122</v>
      </c>
      <c r="C147" s="37">
        <v>344</v>
      </c>
      <c r="D147" s="37">
        <v>352</v>
      </c>
      <c r="E147" s="37">
        <v>0</v>
      </c>
    </row>
    <row r="148" spans="1:5" ht="12.75">
      <c r="A148" s="37">
        <v>172</v>
      </c>
      <c r="B148" s="37" t="s">
        <v>122</v>
      </c>
      <c r="C148" s="37">
        <v>336</v>
      </c>
      <c r="D148" s="37">
        <v>325</v>
      </c>
      <c r="E148" s="37">
        <v>0</v>
      </c>
    </row>
    <row r="149" spans="1:5" ht="12.75">
      <c r="A149" s="37">
        <v>173</v>
      </c>
      <c r="B149" s="37" t="s">
        <v>126</v>
      </c>
      <c r="C149" s="37">
        <v>122</v>
      </c>
      <c r="D149" s="37">
        <v>127</v>
      </c>
      <c r="E149" s="37">
        <v>0</v>
      </c>
    </row>
    <row r="150" spans="1:5" ht="12.75">
      <c r="A150" s="37">
        <v>174</v>
      </c>
      <c r="B150" s="37" t="s">
        <v>126</v>
      </c>
      <c r="C150" s="37">
        <v>57</v>
      </c>
      <c r="D150" s="37">
        <v>61</v>
      </c>
      <c r="E150" s="37">
        <v>0</v>
      </c>
    </row>
    <row r="151" spans="1:5" ht="12.75">
      <c r="A151" s="37">
        <v>175</v>
      </c>
      <c r="B151" s="37" t="s">
        <v>127</v>
      </c>
      <c r="C151" s="37">
        <v>73</v>
      </c>
      <c r="D151" s="37">
        <v>77</v>
      </c>
      <c r="E151" s="37">
        <v>1</v>
      </c>
    </row>
    <row r="152" spans="1:5" ht="12.75">
      <c r="A152" s="37">
        <v>176</v>
      </c>
      <c r="B152" s="37" t="s">
        <v>122</v>
      </c>
      <c r="C152" s="37">
        <v>282</v>
      </c>
      <c r="D152" s="37">
        <v>280</v>
      </c>
      <c r="E152" s="37">
        <v>1</v>
      </c>
    </row>
    <row r="153" spans="1:5" ht="12.75">
      <c r="A153" s="37">
        <v>177</v>
      </c>
      <c r="B153" s="37" t="s">
        <v>122</v>
      </c>
      <c r="C153" s="37">
        <v>397</v>
      </c>
      <c r="D153" s="37">
        <v>389</v>
      </c>
      <c r="E153" s="37">
        <v>0</v>
      </c>
    </row>
    <row r="154" spans="1:5" ht="12.75">
      <c r="A154" s="37">
        <v>178</v>
      </c>
      <c r="B154" s="37" t="s">
        <v>122</v>
      </c>
      <c r="C154" s="37">
        <v>348</v>
      </c>
      <c r="D154" s="37">
        <v>357</v>
      </c>
      <c r="E154" s="37">
        <v>0</v>
      </c>
    </row>
    <row r="155" spans="1:5" ht="12.75">
      <c r="A155" s="37">
        <v>179</v>
      </c>
      <c r="B155" s="37" t="s">
        <v>122</v>
      </c>
      <c r="C155" s="37">
        <v>283</v>
      </c>
      <c r="D155" s="37">
        <v>288</v>
      </c>
      <c r="E155" s="37">
        <v>1</v>
      </c>
    </row>
    <row r="156" spans="1:5" ht="12.75">
      <c r="A156" s="37">
        <v>180</v>
      </c>
      <c r="B156" s="37" t="s">
        <v>122</v>
      </c>
      <c r="C156" s="37">
        <v>344</v>
      </c>
      <c r="D156" s="37">
        <v>350</v>
      </c>
      <c r="E156" s="37">
        <v>1</v>
      </c>
    </row>
    <row r="157" spans="1:5" ht="12.75">
      <c r="A157" s="37">
        <v>181</v>
      </c>
      <c r="B157" s="37" t="s">
        <v>122</v>
      </c>
      <c r="C157" s="37">
        <v>347</v>
      </c>
      <c r="D157" s="37">
        <v>351</v>
      </c>
      <c r="E157" s="37">
        <v>0</v>
      </c>
    </row>
    <row r="158" spans="1:5" ht="12.75">
      <c r="A158" s="37">
        <v>182</v>
      </c>
      <c r="B158" s="37" t="s">
        <v>122</v>
      </c>
      <c r="C158" s="37">
        <v>304</v>
      </c>
      <c r="D158" s="37">
        <v>302</v>
      </c>
      <c r="E158" s="37">
        <v>1</v>
      </c>
    </row>
    <row r="159" spans="1:5" ht="12.75">
      <c r="A159" s="37">
        <v>183</v>
      </c>
      <c r="B159" s="37" t="s">
        <v>122</v>
      </c>
      <c r="C159" s="37">
        <v>250</v>
      </c>
      <c r="D159" s="37">
        <v>242</v>
      </c>
      <c r="E159" s="37">
        <v>1</v>
      </c>
    </row>
    <row r="160" spans="1:5" ht="12.75">
      <c r="A160" s="37">
        <v>184</v>
      </c>
      <c r="B160" s="37" t="s">
        <v>122</v>
      </c>
      <c r="C160" s="37">
        <v>278</v>
      </c>
      <c r="D160" s="37">
        <v>288</v>
      </c>
      <c r="E160" s="37">
        <v>0</v>
      </c>
    </row>
    <row r="161" spans="1:5" ht="12.75">
      <c r="A161" s="37">
        <v>185</v>
      </c>
      <c r="B161" s="37" t="s">
        <v>122</v>
      </c>
      <c r="C161" s="37">
        <v>238</v>
      </c>
      <c r="D161" s="37">
        <v>232</v>
      </c>
      <c r="E161" s="37">
        <v>1</v>
      </c>
    </row>
    <row r="162" spans="1:5" ht="12.75">
      <c r="A162" s="37">
        <v>186</v>
      </c>
      <c r="B162" s="37" t="s">
        <v>122</v>
      </c>
      <c r="C162" s="37">
        <v>261</v>
      </c>
      <c r="D162" s="37">
        <v>256</v>
      </c>
      <c r="E162" s="37">
        <v>0</v>
      </c>
    </row>
    <row r="163" spans="1:5" ht="12.75">
      <c r="A163" s="37">
        <v>187</v>
      </c>
      <c r="B163" s="37" t="s">
        <v>122</v>
      </c>
      <c r="C163" s="37">
        <v>248</v>
      </c>
      <c r="D163" s="37">
        <v>253</v>
      </c>
      <c r="E163" s="37">
        <v>1</v>
      </c>
    </row>
    <row r="164" spans="1:5" ht="12.75">
      <c r="A164" s="37">
        <v>188</v>
      </c>
      <c r="B164" s="37" t="s">
        <v>122</v>
      </c>
      <c r="C164" s="37">
        <v>349</v>
      </c>
      <c r="D164" s="37">
        <v>350</v>
      </c>
      <c r="E164" s="37">
        <v>0</v>
      </c>
    </row>
    <row r="165" spans="1:5" ht="12.75">
      <c r="A165" s="37">
        <v>189</v>
      </c>
      <c r="B165" s="37" t="s">
        <v>122</v>
      </c>
      <c r="C165" s="37">
        <v>285</v>
      </c>
      <c r="D165" s="37">
        <v>283</v>
      </c>
      <c r="E165" s="37">
        <v>1</v>
      </c>
    </row>
    <row r="166" spans="1:5" ht="12.75">
      <c r="A166" s="37">
        <v>190</v>
      </c>
      <c r="B166" s="37" t="s">
        <v>122</v>
      </c>
      <c r="C166" s="37">
        <v>390</v>
      </c>
      <c r="D166" s="37">
        <v>390</v>
      </c>
      <c r="E166" s="37">
        <v>0</v>
      </c>
    </row>
    <row r="167" spans="1:5" ht="12.75">
      <c r="A167" s="37">
        <v>191</v>
      </c>
      <c r="B167" s="37" t="s">
        <v>122</v>
      </c>
      <c r="C167" s="37">
        <v>292</v>
      </c>
      <c r="D167" s="37">
        <v>281</v>
      </c>
      <c r="E167" s="37">
        <v>0</v>
      </c>
    </row>
    <row r="168" spans="1:5" ht="12.75">
      <c r="A168" s="37">
        <v>192</v>
      </c>
      <c r="B168" s="37" t="s">
        <v>122</v>
      </c>
      <c r="C168" s="37">
        <v>263</v>
      </c>
      <c r="D168" s="37">
        <v>274</v>
      </c>
      <c r="E168" s="37">
        <v>0</v>
      </c>
    </row>
    <row r="169" spans="1:5" ht="12.75">
      <c r="A169" s="37">
        <v>193</v>
      </c>
      <c r="B169" s="37" t="s">
        <v>122</v>
      </c>
      <c r="C169" s="37">
        <v>270</v>
      </c>
      <c r="D169" s="37">
        <v>270</v>
      </c>
      <c r="E169" s="37">
        <v>1</v>
      </c>
    </row>
    <row r="170" spans="1:5" ht="12.75">
      <c r="A170" s="37">
        <v>194</v>
      </c>
      <c r="B170" s="37" t="s">
        <v>123</v>
      </c>
      <c r="C170" s="37">
        <v>99</v>
      </c>
      <c r="D170" s="37">
        <v>117</v>
      </c>
      <c r="E170" s="37">
        <v>0</v>
      </c>
    </row>
    <row r="171" spans="1:5" ht="12.75">
      <c r="A171" s="37">
        <v>195</v>
      </c>
      <c r="B171" s="37" t="s">
        <v>122</v>
      </c>
      <c r="C171" s="37">
        <v>313</v>
      </c>
      <c r="D171" s="37">
        <v>312</v>
      </c>
      <c r="E171" s="37">
        <v>0</v>
      </c>
    </row>
    <row r="172" spans="1:5" ht="12.75">
      <c r="A172" s="37">
        <v>196</v>
      </c>
      <c r="B172" s="37" t="s">
        <v>122</v>
      </c>
      <c r="C172" s="37">
        <v>283</v>
      </c>
      <c r="D172" s="37">
        <v>289</v>
      </c>
      <c r="E172" s="37">
        <v>1</v>
      </c>
    </row>
    <row r="173" spans="1:5" ht="12.75">
      <c r="A173" s="37">
        <v>197</v>
      </c>
      <c r="B173" s="37" t="s">
        <v>122</v>
      </c>
      <c r="C173" s="37">
        <v>328</v>
      </c>
      <c r="D173" s="37">
        <v>341</v>
      </c>
      <c r="E173" s="37">
        <v>1</v>
      </c>
    </row>
    <row r="174" spans="1:5" ht="12.75">
      <c r="A174" s="37">
        <v>198</v>
      </c>
      <c r="B174" s="37" t="s">
        <v>122</v>
      </c>
      <c r="C174" s="37">
        <v>313</v>
      </c>
      <c r="D174" s="37">
        <v>290</v>
      </c>
      <c r="E174" s="37">
        <v>0</v>
      </c>
    </row>
    <row r="175" spans="1:5" ht="12.75">
      <c r="A175" s="37">
        <v>199</v>
      </c>
      <c r="B175" s="37" t="s">
        <v>122</v>
      </c>
      <c r="C175" s="37">
        <v>256</v>
      </c>
      <c r="D175" s="37">
        <v>249</v>
      </c>
      <c r="E175" s="37">
        <v>1</v>
      </c>
    </row>
    <row r="176" spans="1:5" ht="12.75">
      <c r="A176" s="37">
        <v>200</v>
      </c>
      <c r="B176" s="37" t="s">
        <v>122</v>
      </c>
      <c r="C176" s="37">
        <v>343</v>
      </c>
      <c r="D176" s="37">
        <v>342</v>
      </c>
      <c r="E176" s="37">
        <v>0</v>
      </c>
    </row>
    <row r="177" spans="1:5" ht="12.75">
      <c r="A177" s="37">
        <v>201</v>
      </c>
      <c r="B177" s="37" t="s">
        <v>125</v>
      </c>
      <c r="C177" s="37">
        <v>482</v>
      </c>
      <c r="D177" s="37">
        <v>0</v>
      </c>
      <c r="E177" s="37">
        <v>0</v>
      </c>
    </row>
    <row r="178" spans="1:5" ht="12.75">
      <c r="A178" s="37">
        <v>202</v>
      </c>
      <c r="B178" s="37" t="s">
        <v>125</v>
      </c>
      <c r="C178" s="37">
        <v>412</v>
      </c>
      <c r="D178" s="37">
        <v>429</v>
      </c>
      <c r="E178" s="37">
        <v>0</v>
      </c>
    </row>
    <row r="179" spans="1:5" ht="12.75">
      <c r="A179" s="37">
        <v>203</v>
      </c>
      <c r="B179" s="37" t="s">
        <v>126</v>
      </c>
      <c r="C179" s="37">
        <v>129</v>
      </c>
      <c r="D179" s="37">
        <v>133</v>
      </c>
      <c r="E179" s="37">
        <v>0</v>
      </c>
    </row>
    <row r="180" spans="1:5" ht="12.75">
      <c r="A180" s="37">
        <v>204</v>
      </c>
      <c r="B180" s="37" t="s">
        <v>124</v>
      </c>
      <c r="C180" s="37">
        <v>73</v>
      </c>
      <c r="D180" s="37">
        <v>76</v>
      </c>
      <c r="E180" s="37">
        <v>0</v>
      </c>
    </row>
    <row r="181" spans="1:5" ht="12.75">
      <c r="A181" s="37">
        <v>205</v>
      </c>
      <c r="B181" s="37" t="s">
        <v>123</v>
      </c>
      <c r="C181" s="37">
        <v>153</v>
      </c>
      <c r="D181" s="37">
        <v>166</v>
      </c>
      <c r="E181" s="37">
        <v>0</v>
      </c>
    </row>
    <row r="182" spans="1:5" ht="12.75">
      <c r="A182" s="37">
        <v>206</v>
      </c>
      <c r="B182" s="37" t="s">
        <v>122</v>
      </c>
      <c r="C182" s="37">
        <v>283</v>
      </c>
      <c r="D182" s="37">
        <v>286</v>
      </c>
      <c r="E182" s="37">
        <v>0</v>
      </c>
    </row>
    <row r="183" spans="1:5" ht="12.75">
      <c r="A183" s="37">
        <v>207</v>
      </c>
      <c r="B183" s="37" t="s">
        <v>122</v>
      </c>
      <c r="C183" s="37">
        <v>236</v>
      </c>
      <c r="D183" s="37">
        <v>221</v>
      </c>
      <c r="E183" s="37">
        <v>1</v>
      </c>
    </row>
    <row r="184" spans="1:5" ht="12.75">
      <c r="A184" s="37">
        <v>208</v>
      </c>
      <c r="B184" s="37" t="s">
        <v>125</v>
      </c>
      <c r="C184" s="37">
        <v>258</v>
      </c>
      <c r="D184" s="37">
        <v>255</v>
      </c>
      <c r="E184" s="37">
        <v>1</v>
      </c>
    </row>
    <row r="185" spans="1:5" ht="12.75">
      <c r="A185" s="37">
        <v>209</v>
      </c>
      <c r="B185" s="37" t="s">
        <v>125</v>
      </c>
      <c r="C185" s="37">
        <v>316</v>
      </c>
      <c r="D185" s="37">
        <v>315</v>
      </c>
      <c r="E185" s="37">
        <v>0</v>
      </c>
    </row>
    <row r="186" spans="1:5" ht="12.75">
      <c r="A186" s="37">
        <v>210</v>
      </c>
      <c r="B186" s="37" t="s">
        <v>125</v>
      </c>
      <c r="C186" s="37">
        <v>83</v>
      </c>
      <c r="D186" s="37">
        <v>87</v>
      </c>
      <c r="E186" s="37">
        <v>0</v>
      </c>
    </row>
    <row r="187" spans="1:5" ht="12.75">
      <c r="A187" s="37">
        <v>211</v>
      </c>
      <c r="B187" s="37" t="s">
        <v>125</v>
      </c>
      <c r="C187" s="37">
        <v>252</v>
      </c>
      <c r="D187" s="37">
        <v>253</v>
      </c>
      <c r="E187" s="37">
        <v>0</v>
      </c>
    </row>
    <row r="188" spans="1:5" ht="12.75">
      <c r="A188" s="37">
        <v>212</v>
      </c>
      <c r="B188" s="37" t="s">
        <v>125</v>
      </c>
      <c r="C188" s="37">
        <v>111</v>
      </c>
      <c r="D188" s="37">
        <v>120</v>
      </c>
      <c r="E188" s="37">
        <v>0</v>
      </c>
    </row>
    <row r="189" spans="1:5" ht="12.75">
      <c r="A189" s="37">
        <v>213</v>
      </c>
      <c r="B189" s="37" t="s">
        <v>125</v>
      </c>
      <c r="C189" s="37">
        <v>265</v>
      </c>
      <c r="D189" s="37">
        <v>269</v>
      </c>
      <c r="E189" s="37">
        <v>1</v>
      </c>
    </row>
    <row r="190" spans="1:5" ht="12.75">
      <c r="A190" s="37">
        <v>214</v>
      </c>
      <c r="B190" s="37" t="s">
        <v>125</v>
      </c>
      <c r="C190" s="37">
        <v>377</v>
      </c>
      <c r="D190" s="37">
        <v>332</v>
      </c>
      <c r="E190" s="37">
        <v>1</v>
      </c>
    </row>
    <row r="191" spans="1:5" ht="12.75">
      <c r="A191" s="37">
        <v>215</v>
      </c>
      <c r="B191" s="37" t="s">
        <v>125</v>
      </c>
      <c r="C191" s="37">
        <v>331</v>
      </c>
      <c r="D191" s="37">
        <v>330</v>
      </c>
      <c r="E191" s="37">
        <v>0</v>
      </c>
    </row>
    <row r="192" spans="1:5" ht="12.75">
      <c r="A192" s="37">
        <v>216</v>
      </c>
      <c r="B192" s="37" t="s">
        <v>125</v>
      </c>
      <c r="C192" s="37">
        <v>385</v>
      </c>
      <c r="D192" s="37">
        <v>375</v>
      </c>
      <c r="E192" s="37">
        <v>0</v>
      </c>
    </row>
    <row r="193" spans="1:5" ht="12.75">
      <c r="A193" s="37">
        <v>217</v>
      </c>
      <c r="B193" s="37" t="s">
        <v>122</v>
      </c>
      <c r="C193" s="37">
        <v>278</v>
      </c>
      <c r="D193" s="37">
        <v>267</v>
      </c>
      <c r="E193" s="37">
        <v>0</v>
      </c>
    </row>
    <row r="194" spans="1:5" ht="12.75">
      <c r="A194" s="37">
        <v>218</v>
      </c>
      <c r="B194" s="37" t="s">
        <v>122</v>
      </c>
      <c r="C194" s="37">
        <v>309</v>
      </c>
      <c r="D194" s="37">
        <v>298</v>
      </c>
      <c r="E194" s="37">
        <v>1</v>
      </c>
    </row>
    <row r="195" spans="1:5" ht="12.75">
      <c r="A195" s="37">
        <v>219</v>
      </c>
      <c r="B195" s="37" t="s">
        <v>122</v>
      </c>
      <c r="C195" s="37">
        <v>247</v>
      </c>
      <c r="D195" s="37">
        <v>259</v>
      </c>
      <c r="E195" s="37">
        <v>1</v>
      </c>
    </row>
    <row r="196" spans="1:5" ht="12.75">
      <c r="A196" s="37">
        <v>220</v>
      </c>
      <c r="B196" s="37" t="s">
        <v>122</v>
      </c>
      <c r="C196" s="37">
        <v>435</v>
      </c>
      <c r="D196" s="37">
        <v>406</v>
      </c>
      <c r="E196" s="37">
        <v>0</v>
      </c>
    </row>
    <row r="197" spans="1:5" ht="12.75">
      <c r="A197" s="37">
        <v>221</v>
      </c>
      <c r="B197" s="37" t="s">
        <v>122</v>
      </c>
      <c r="C197" s="37">
        <v>303</v>
      </c>
      <c r="D197" s="37">
        <v>282</v>
      </c>
      <c r="E197" s="37">
        <v>1</v>
      </c>
    </row>
    <row r="198" spans="1:5" ht="12.75">
      <c r="A198" s="37">
        <v>222</v>
      </c>
      <c r="B198" s="37" t="s">
        <v>122</v>
      </c>
      <c r="C198" s="37">
        <v>253</v>
      </c>
      <c r="D198" s="37">
        <v>239</v>
      </c>
      <c r="E198" s="37">
        <v>1</v>
      </c>
    </row>
    <row r="199" spans="1:5" ht="12.75">
      <c r="A199" s="37">
        <v>223</v>
      </c>
      <c r="B199" s="37" t="s">
        <v>122</v>
      </c>
      <c r="C199" s="37">
        <v>229</v>
      </c>
      <c r="D199" s="37">
        <v>216</v>
      </c>
      <c r="E199" s="37">
        <v>0</v>
      </c>
    </row>
    <row r="200" spans="1:5" ht="12.75">
      <c r="A200" s="37">
        <v>224</v>
      </c>
      <c r="B200" s="37" t="s">
        <v>122</v>
      </c>
      <c r="C200" s="37">
        <v>239</v>
      </c>
      <c r="D200" s="37">
        <v>232</v>
      </c>
      <c r="E200" s="37">
        <v>0</v>
      </c>
    </row>
    <row r="201" spans="1:5" ht="12.75">
      <c r="A201" s="37">
        <v>225</v>
      </c>
      <c r="B201" s="37" t="s">
        <v>122</v>
      </c>
      <c r="C201" s="37">
        <v>259</v>
      </c>
      <c r="D201" s="37">
        <v>263</v>
      </c>
      <c r="E201" s="37">
        <v>0</v>
      </c>
    </row>
    <row r="202" spans="1:5" ht="12.75">
      <c r="A202" s="37">
        <v>226</v>
      </c>
      <c r="B202" s="37" t="s">
        <v>122</v>
      </c>
      <c r="C202" s="37">
        <v>276</v>
      </c>
      <c r="D202" s="37">
        <v>279</v>
      </c>
      <c r="E202" s="37">
        <v>0</v>
      </c>
    </row>
    <row r="203" spans="1:5" ht="12.75">
      <c r="A203" s="37">
        <v>227</v>
      </c>
      <c r="B203" s="37" t="s">
        <v>122</v>
      </c>
      <c r="C203" s="37">
        <v>304</v>
      </c>
      <c r="D203" s="37">
        <v>304</v>
      </c>
      <c r="E203" s="37">
        <v>0</v>
      </c>
    </row>
    <row r="204" spans="1:5" ht="12.75">
      <c r="A204" s="37">
        <v>228</v>
      </c>
      <c r="B204" s="37" t="s">
        <v>122</v>
      </c>
      <c r="C204" s="37">
        <v>219</v>
      </c>
      <c r="D204" s="37">
        <v>213</v>
      </c>
      <c r="E204" s="37">
        <v>1</v>
      </c>
    </row>
    <row r="205" spans="1:5" ht="12.75">
      <c r="A205" s="37">
        <v>229</v>
      </c>
      <c r="B205" s="37" t="s">
        <v>122</v>
      </c>
      <c r="C205" s="37">
        <v>238</v>
      </c>
      <c r="D205" s="37">
        <v>243</v>
      </c>
      <c r="E205" s="37">
        <v>0</v>
      </c>
    </row>
    <row r="206" spans="1:5" ht="12.75">
      <c r="A206" s="37">
        <v>230</v>
      </c>
      <c r="B206" s="37" t="s">
        <v>122</v>
      </c>
      <c r="C206" s="37">
        <v>248</v>
      </c>
      <c r="D206" s="37">
        <v>245</v>
      </c>
      <c r="E206" s="37">
        <v>1</v>
      </c>
    </row>
    <row r="207" spans="1:5" ht="12.75">
      <c r="A207" s="37">
        <v>231</v>
      </c>
      <c r="B207" s="37" t="s">
        <v>122</v>
      </c>
      <c r="C207" s="37">
        <v>254</v>
      </c>
      <c r="D207" s="37">
        <v>254</v>
      </c>
      <c r="E207" s="37">
        <v>0</v>
      </c>
    </row>
    <row r="208" spans="1:5" ht="12.75">
      <c r="A208" s="37">
        <v>232</v>
      </c>
      <c r="B208" s="37" t="s">
        <v>122</v>
      </c>
      <c r="C208" s="37">
        <v>318</v>
      </c>
      <c r="D208" s="37">
        <v>307</v>
      </c>
      <c r="E208" s="37">
        <v>0</v>
      </c>
    </row>
    <row r="209" spans="1:5" ht="12.75">
      <c r="A209" s="37">
        <v>233</v>
      </c>
      <c r="B209" s="37" t="s">
        <v>122</v>
      </c>
      <c r="C209" s="37">
        <v>234</v>
      </c>
      <c r="D209" s="37">
        <v>235</v>
      </c>
      <c r="E209" s="37">
        <v>1</v>
      </c>
    </row>
    <row r="210" spans="1:5" ht="12.75">
      <c r="A210" s="37">
        <v>234</v>
      </c>
      <c r="B210" s="37" t="s">
        <v>122</v>
      </c>
      <c r="C210" s="37">
        <v>263</v>
      </c>
      <c r="D210" s="37">
        <v>268</v>
      </c>
      <c r="E210" s="37">
        <v>0</v>
      </c>
    </row>
    <row r="211" spans="1:5" ht="12.75">
      <c r="A211" s="37">
        <v>235</v>
      </c>
      <c r="B211" s="37" t="s">
        <v>122</v>
      </c>
      <c r="C211" s="37">
        <v>214</v>
      </c>
      <c r="D211" s="37">
        <v>226</v>
      </c>
      <c r="E211" s="37">
        <v>0</v>
      </c>
    </row>
    <row r="212" spans="1:5" ht="12.75">
      <c r="A212" s="37">
        <v>236</v>
      </c>
      <c r="B212" s="37" t="s">
        <v>122</v>
      </c>
      <c r="C212" s="37">
        <v>209</v>
      </c>
      <c r="D212" s="37">
        <v>206</v>
      </c>
      <c r="E212" s="37">
        <v>1</v>
      </c>
    </row>
    <row r="213" spans="1:5" ht="12.75">
      <c r="A213" s="37">
        <v>237</v>
      </c>
      <c r="B213" s="37" t="s">
        <v>122</v>
      </c>
      <c r="C213" s="37">
        <v>301</v>
      </c>
      <c r="D213" s="37">
        <v>306</v>
      </c>
      <c r="E213" s="37">
        <v>0</v>
      </c>
    </row>
    <row r="214" spans="1:5" ht="12.75">
      <c r="A214" s="37">
        <v>238</v>
      </c>
      <c r="B214" s="37" t="s">
        <v>122</v>
      </c>
      <c r="C214" s="37">
        <v>263</v>
      </c>
      <c r="D214" s="37">
        <v>263</v>
      </c>
      <c r="E214" s="37">
        <v>0</v>
      </c>
    </row>
    <row r="215" spans="1:5" ht="12.75">
      <c r="A215" s="37">
        <v>239</v>
      </c>
      <c r="B215" s="37" t="s">
        <v>122</v>
      </c>
      <c r="C215" s="37">
        <v>260</v>
      </c>
      <c r="D215" s="37">
        <v>259</v>
      </c>
      <c r="E215" s="37">
        <v>0</v>
      </c>
    </row>
    <row r="216" spans="1:5" ht="12.75">
      <c r="A216" s="37">
        <v>240</v>
      </c>
      <c r="B216" s="37" t="s">
        <v>122</v>
      </c>
      <c r="C216" s="37">
        <v>275</v>
      </c>
      <c r="D216" s="37">
        <v>269</v>
      </c>
      <c r="E216" s="37">
        <v>0</v>
      </c>
    </row>
    <row r="217" spans="1:5" ht="12.75">
      <c r="A217" s="37">
        <v>241</v>
      </c>
      <c r="B217" s="37" t="s">
        <v>122</v>
      </c>
      <c r="C217" s="37">
        <v>276</v>
      </c>
      <c r="D217" s="37">
        <v>285</v>
      </c>
      <c r="E217" s="37">
        <v>0</v>
      </c>
    </row>
    <row r="218" spans="1:5" ht="12.75">
      <c r="A218" s="37">
        <v>242</v>
      </c>
      <c r="B218" s="37" t="s">
        <v>122</v>
      </c>
      <c r="C218" s="37">
        <v>205</v>
      </c>
      <c r="D218" s="37">
        <v>197</v>
      </c>
      <c r="E218" s="37">
        <v>1</v>
      </c>
    </row>
    <row r="219" spans="1:5" ht="12.75">
      <c r="A219" s="37">
        <v>243</v>
      </c>
      <c r="B219" s="37" t="s">
        <v>122</v>
      </c>
      <c r="C219" s="37">
        <v>261</v>
      </c>
      <c r="D219" s="37">
        <v>276</v>
      </c>
      <c r="E219" s="37">
        <v>0</v>
      </c>
    </row>
    <row r="220" spans="1:5" ht="12.75">
      <c r="A220" s="37">
        <v>244</v>
      </c>
      <c r="B220" s="37" t="s">
        <v>122</v>
      </c>
      <c r="C220" s="37">
        <v>204</v>
      </c>
      <c r="D220" s="37">
        <v>211</v>
      </c>
      <c r="E220" s="37">
        <v>1</v>
      </c>
    </row>
    <row r="221" spans="1:5" ht="12.75">
      <c r="A221" s="37">
        <v>245</v>
      </c>
      <c r="B221" s="37" t="s">
        <v>124</v>
      </c>
      <c r="C221" s="37">
        <v>190</v>
      </c>
      <c r="D221" s="37">
        <v>178</v>
      </c>
      <c r="E221" s="37">
        <v>0</v>
      </c>
    </row>
    <row r="222" spans="1:5" ht="12.75">
      <c r="A222" s="37">
        <v>246</v>
      </c>
      <c r="B222" s="37" t="s">
        <v>123</v>
      </c>
      <c r="C222" s="37">
        <v>118</v>
      </c>
      <c r="D222" s="37">
        <v>121</v>
      </c>
      <c r="E222" s="37">
        <v>0</v>
      </c>
    </row>
    <row r="223" spans="1:5" ht="12.75">
      <c r="A223" s="37">
        <v>247</v>
      </c>
      <c r="B223" s="37" t="s">
        <v>122</v>
      </c>
      <c r="C223" s="37">
        <v>260</v>
      </c>
      <c r="D223" s="37">
        <v>258</v>
      </c>
      <c r="E223" s="37">
        <v>0</v>
      </c>
    </row>
    <row r="224" spans="1:5" ht="12.75">
      <c r="A224" s="37">
        <v>248</v>
      </c>
      <c r="B224" s="37" t="s">
        <v>122</v>
      </c>
      <c r="C224" s="37">
        <v>279</v>
      </c>
      <c r="D224" s="37">
        <v>290</v>
      </c>
      <c r="E224" s="37">
        <v>0</v>
      </c>
    </row>
    <row r="225" spans="1:5" ht="12.75">
      <c r="A225" s="37">
        <v>249</v>
      </c>
      <c r="B225" s="37" t="s">
        <v>122</v>
      </c>
      <c r="C225" s="37">
        <v>259</v>
      </c>
      <c r="D225" s="37">
        <v>259</v>
      </c>
      <c r="E225" s="37">
        <v>0</v>
      </c>
    </row>
    <row r="226" spans="1:5" ht="12.75">
      <c r="A226" s="37">
        <v>250</v>
      </c>
      <c r="B226" s="37" t="s">
        <v>122</v>
      </c>
      <c r="C226" s="37">
        <v>309</v>
      </c>
      <c r="D226" s="37">
        <v>313</v>
      </c>
      <c r="E226" s="37">
        <v>1</v>
      </c>
    </row>
    <row r="227" spans="1:5" ht="12.75">
      <c r="A227" s="37">
        <v>251</v>
      </c>
      <c r="B227" s="37" t="s">
        <v>122</v>
      </c>
      <c r="C227" s="37">
        <v>317</v>
      </c>
      <c r="D227" s="37">
        <v>313</v>
      </c>
      <c r="E227" s="37">
        <v>0</v>
      </c>
    </row>
    <row r="228" spans="1:5" ht="12.75">
      <c r="A228" s="37">
        <v>252</v>
      </c>
      <c r="B228" s="37" t="s">
        <v>122</v>
      </c>
      <c r="C228" s="37">
        <v>335</v>
      </c>
      <c r="D228" s="37">
        <v>337</v>
      </c>
      <c r="E228" s="37">
        <v>0</v>
      </c>
    </row>
    <row r="229" spans="1:5" ht="12.75">
      <c r="A229" s="37">
        <v>253</v>
      </c>
      <c r="B229" s="37" t="s">
        <v>122</v>
      </c>
      <c r="C229" s="37">
        <v>377</v>
      </c>
      <c r="D229" s="37">
        <v>390</v>
      </c>
      <c r="E229" s="37">
        <v>0</v>
      </c>
    </row>
    <row r="230" spans="1:5" ht="12.75">
      <c r="A230" s="37">
        <v>254</v>
      </c>
      <c r="B230" s="37" t="s">
        <v>122</v>
      </c>
      <c r="C230" s="37">
        <v>252</v>
      </c>
      <c r="D230" s="37">
        <v>255</v>
      </c>
      <c r="E230" s="37">
        <v>0</v>
      </c>
    </row>
    <row r="231" spans="1:5" ht="12.75">
      <c r="A231" s="37">
        <v>255</v>
      </c>
      <c r="B231" s="37" t="s">
        <v>122</v>
      </c>
      <c r="C231" s="37">
        <v>269</v>
      </c>
      <c r="D231" s="37">
        <v>274</v>
      </c>
      <c r="E231" s="37">
        <v>1</v>
      </c>
    </row>
    <row r="232" spans="1:5" ht="12.75">
      <c r="A232" s="37">
        <v>256</v>
      </c>
      <c r="B232" s="37" t="s">
        <v>122</v>
      </c>
      <c r="C232" s="37">
        <v>368</v>
      </c>
      <c r="D232" s="37">
        <v>364</v>
      </c>
      <c r="E232" s="37">
        <v>0</v>
      </c>
    </row>
    <row r="233" spans="1:5" ht="12.75">
      <c r="A233" s="37">
        <v>257</v>
      </c>
      <c r="B233" s="37" t="s">
        <v>122</v>
      </c>
      <c r="C233" s="37">
        <v>274</v>
      </c>
      <c r="D233" s="37">
        <v>278</v>
      </c>
      <c r="E233" s="37">
        <v>0</v>
      </c>
    </row>
    <row r="234" spans="1:5" ht="12.75">
      <c r="A234" s="37">
        <v>258</v>
      </c>
      <c r="B234" s="37" t="s">
        <v>122</v>
      </c>
      <c r="C234" s="37">
        <v>287</v>
      </c>
      <c r="D234" s="37">
        <v>303</v>
      </c>
      <c r="E234" s="37">
        <v>0</v>
      </c>
    </row>
    <row r="235" spans="1:5" ht="12.75">
      <c r="A235" s="37">
        <v>259</v>
      </c>
      <c r="B235" s="37" t="s">
        <v>122</v>
      </c>
      <c r="C235" s="37">
        <v>237</v>
      </c>
      <c r="D235" s="37">
        <v>228</v>
      </c>
      <c r="E235" s="37">
        <v>1</v>
      </c>
    </row>
    <row r="236" spans="1:5" ht="12.75">
      <c r="A236" s="37">
        <v>260</v>
      </c>
      <c r="B236" s="37" t="s">
        <v>122</v>
      </c>
      <c r="C236" s="37">
        <v>333</v>
      </c>
      <c r="D236" s="37">
        <v>319</v>
      </c>
      <c r="E236" s="37">
        <v>0</v>
      </c>
    </row>
    <row r="237" spans="1:5" ht="12.75">
      <c r="A237" s="37">
        <v>261</v>
      </c>
      <c r="B237" s="37" t="s">
        <v>122</v>
      </c>
      <c r="C237" s="37">
        <v>286</v>
      </c>
      <c r="D237" s="37">
        <v>297</v>
      </c>
      <c r="E237" s="37">
        <v>0</v>
      </c>
    </row>
    <row r="238" spans="1:5" ht="12.75">
      <c r="A238" s="37">
        <v>262</v>
      </c>
      <c r="B238" s="37" t="s">
        <v>122</v>
      </c>
      <c r="C238" s="37">
        <v>255</v>
      </c>
      <c r="D238" s="37">
        <v>248</v>
      </c>
      <c r="E238" s="37">
        <v>1</v>
      </c>
    </row>
    <row r="239" spans="1:5" ht="12.75">
      <c r="A239" s="37">
        <v>263</v>
      </c>
      <c r="B239" s="37" t="s">
        <v>122</v>
      </c>
      <c r="C239" s="37">
        <v>280</v>
      </c>
      <c r="D239" s="37">
        <v>279</v>
      </c>
      <c r="E239" s="37">
        <v>0</v>
      </c>
    </row>
    <row r="240" spans="1:5" ht="12.75">
      <c r="A240" s="37">
        <v>264</v>
      </c>
      <c r="B240" s="37" t="s">
        <v>122</v>
      </c>
      <c r="C240" s="37">
        <v>230</v>
      </c>
      <c r="D240" s="37">
        <v>238</v>
      </c>
      <c r="E240" s="37">
        <v>0</v>
      </c>
    </row>
    <row r="241" spans="1:5" ht="12.75">
      <c r="A241" s="37">
        <v>265</v>
      </c>
      <c r="B241" s="37" t="s">
        <v>122</v>
      </c>
      <c r="C241" s="37">
        <v>275</v>
      </c>
      <c r="D241" s="37">
        <v>263</v>
      </c>
      <c r="E241" s="37">
        <v>0</v>
      </c>
    </row>
    <row r="242" spans="1:5" ht="12.75">
      <c r="A242" s="37">
        <v>266</v>
      </c>
      <c r="B242" s="37" t="s">
        <v>122</v>
      </c>
      <c r="C242" s="37">
        <v>280</v>
      </c>
      <c r="D242" s="37">
        <v>266</v>
      </c>
      <c r="E242" s="37">
        <v>0</v>
      </c>
    </row>
    <row r="243" spans="1:5" ht="12.75">
      <c r="A243" s="37">
        <v>267</v>
      </c>
      <c r="B243" s="37" t="s">
        <v>122</v>
      </c>
      <c r="C243" s="37">
        <v>230</v>
      </c>
      <c r="D243" s="37">
        <v>228</v>
      </c>
      <c r="E243" s="37">
        <v>1</v>
      </c>
    </row>
    <row r="244" spans="1:5" ht="12.75">
      <c r="A244" s="37">
        <v>268</v>
      </c>
      <c r="B244" s="37" t="s">
        <v>122</v>
      </c>
      <c r="C244" s="37">
        <v>289</v>
      </c>
      <c r="D244" s="37">
        <v>292</v>
      </c>
      <c r="E244" s="37">
        <v>0</v>
      </c>
    </row>
    <row r="245" spans="1:5" ht="12.75">
      <c r="A245" s="37">
        <v>269</v>
      </c>
      <c r="B245" s="37" t="s">
        <v>122</v>
      </c>
      <c r="C245" s="37">
        <v>312</v>
      </c>
      <c r="D245" s="37">
        <v>316</v>
      </c>
      <c r="E245" s="37">
        <v>0</v>
      </c>
    </row>
    <row r="246" spans="1:5" ht="12.75">
      <c r="A246" s="37">
        <v>308</v>
      </c>
      <c r="B246" s="37" t="s">
        <v>122</v>
      </c>
      <c r="C246" s="37">
        <v>300</v>
      </c>
      <c r="D246" s="37">
        <v>308</v>
      </c>
      <c r="E246" s="37">
        <v>0</v>
      </c>
    </row>
    <row r="247" spans="1:5" ht="12.75">
      <c r="A247" s="37">
        <v>309</v>
      </c>
      <c r="B247" s="37" t="s">
        <v>122</v>
      </c>
      <c r="C247" s="37">
        <v>243</v>
      </c>
      <c r="D247" s="37">
        <v>247</v>
      </c>
      <c r="E247" s="37">
        <v>1</v>
      </c>
    </row>
    <row r="248" spans="1:5" ht="12.75">
      <c r="A248" s="37">
        <v>310</v>
      </c>
      <c r="B248" s="37" t="s">
        <v>122</v>
      </c>
      <c r="C248" s="37">
        <v>271</v>
      </c>
      <c r="D248" s="37">
        <v>279</v>
      </c>
      <c r="E248" s="37">
        <v>0</v>
      </c>
    </row>
    <row r="249" spans="1:5" ht="12.75">
      <c r="A249" s="37">
        <v>311</v>
      </c>
      <c r="B249" s="37" t="s">
        <v>122</v>
      </c>
      <c r="C249" s="37">
        <v>308</v>
      </c>
      <c r="D249" s="37">
        <v>306</v>
      </c>
      <c r="E249" s="37">
        <v>0</v>
      </c>
    </row>
    <row r="250" spans="1:5" ht="12.75">
      <c r="A250" s="37">
        <v>312</v>
      </c>
      <c r="B250" s="37" t="s">
        <v>122</v>
      </c>
      <c r="C250" s="37">
        <v>279</v>
      </c>
      <c r="D250" s="37">
        <v>280</v>
      </c>
      <c r="E250" s="37">
        <v>0</v>
      </c>
    </row>
    <row r="251" spans="1:5" ht="12.75">
      <c r="A251" s="37">
        <v>313</v>
      </c>
      <c r="B251" s="37" t="s">
        <v>122</v>
      </c>
      <c r="C251" s="37">
        <v>301</v>
      </c>
      <c r="D251" s="37">
        <v>300</v>
      </c>
      <c r="E251" s="37">
        <v>0</v>
      </c>
    </row>
    <row r="252" spans="1:5" ht="12.75">
      <c r="A252" s="37">
        <v>314</v>
      </c>
      <c r="B252" s="37" t="s">
        <v>122</v>
      </c>
      <c r="C252" s="37">
        <v>332</v>
      </c>
      <c r="D252" s="37">
        <v>336</v>
      </c>
      <c r="E252" s="37">
        <v>0</v>
      </c>
    </row>
    <row r="253" spans="1:5" ht="12.75">
      <c r="A253" s="37">
        <v>315</v>
      </c>
      <c r="B253" s="37" t="s">
        <v>122</v>
      </c>
      <c r="C253" s="37">
        <v>300</v>
      </c>
      <c r="D253" s="37">
        <v>310</v>
      </c>
      <c r="E253" s="37">
        <v>0</v>
      </c>
    </row>
    <row r="254" spans="1:5" ht="12.75">
      <c r="A254" s="37">
        <v>316</v>
      </c>
      <c r="B254" s="37" t="s">
        <v>122</v>
      </c>
      <c r="C254" s="37">
        <v>233</v>
      </c>
      <c r="D254" s="37">
        <v>232</v>
      </c>
      <c r="E254" s="37">
        <v>1</v>
      </c>
    </row>
    <row r="255" spans="1:5" ht="12.75">
      <c r="A255" s="37">
        <v>317</v>
      </c>
      <c r="B255" s="37" t="s">
        <v>122</v>
      </c>
      <c r="C255" s="37">
        <v>294</v>
      </c>
      <c r="D255" s="37">
        <v>297</v>
      </c>
      <c r="E255" s="37">
        <v>0</v>
      </c>
    </row>
    <row r="256" spans="1:5" ht="12.75">
      <c r="A256" s="37">
        <v>318</v>
      </c>
      <c r="B256" s="37" t="s">
        <v>122</v>
      </c>
      <c r="C256" s="37">
        <v>272</v>
      </c>
      <c r="D256" s="37">
        <v>271</v>
      </c>
      <c r="E256" s="37">
        <v>1</v>
      </c>
    </row>
    <row r="257" spans="1:5" ht="12.75">
      <c r="A257" s="37">
        <v>319</v>
      </c>
      <c r="B257" s="37" t="s">
        <v>122</v>
      </c>
      <c r="C257" s="37">
        <v>328</v>
      </c>
      <c r="D257" s="37">
        <v>335</v>
      </c>
      <c r="E257" s="37">
        <v>0</v>
      </c>
    </row>
    <row r="258" spans="1:5" ht="12.75">
      <c r="A258" s="37">
        <v>320</v>
      </c>
      <c r="B258" s="37" t="s">
        <v>122</v>
      </c>
      <c r="C258" s="37">
        <v>221</v>
      </c>
      <c r="D258" s="37">
        <v>233</v>
      </c>
      <c r="E258" s="37">
        <v>1</v>
      </c>
    </row>
    <row r="259" spans="1:5" ht="12.75">
      <c r="A259" s="37">
        <v>321</v>
      </c>
      <c r="B259" s="37" t="s">
        <v>122</v>
      </c>
      <c r="C259" s="37">
        <v>252</v>
      </c>
      <c r="D259" s="37">
        <v>245</v>
      </c>
      <c r="E259" s="37">
        <v>1</v>
      </c>
    </row>
    <row r="260" spans="1:5" ht="12.75">
      <c r="A260" s="37">
        <v>322</v>
      </c>
      <c r="B260" s="37" t="s">
        <v>122</v>
      </c>
      <c r="C260" s="37">
        <v>247</v>
      </c>
      <c r="D260" s="37">
        <v>241</v>
      </c>
      <c r="E260" s="37">
        <v>0</v>
      </c>
    </row>
    <row r="261" spans="1:5" ht="12.75">
      <c r="A261" s="37">
        <v>323</v>
      </c>
      <c r="B261" s="37" t="s">
        <v>122</v>
      </c>
      <c r="C261" s="37">
        <v>279</v>
      </c>
      <c r="D261" s="37">
        <v>283</v>
      </c>
      <c r="E261" s="37">
        <v>0</v>
      </c>
    </row>
    <row r="262" spans="1:5" ht="12.75">
      <c r="A262" s="37">
        <v>324</v>
      </c>
      <c r="B262" s="37" t="s">
        <v>122</v>
      </c>
      <c r="C262" s="37">
        <v>333</v>
      </c>
      <c r="D262" s="37">
        <v>333</v>
      </c>
      <c r="E262" s="37">
        <v>0</v>
      </c>
    </row>
    <row r="263" spans="1:5" ht="12.75">
      <c r="A263" s="37">
        <v>325</v>
      </c>
      <c r="B263" s="37" t="s">
        <v>122</v>
      </c>
      <c r="C263" s="37">
        <v>296</v>
      </c>
      <c r="D263" s="37">
        <v>287</v>
      </c>
      <c r="E263" s="37">
        <v>0</v>
      </c>
    </row>
    <row r="264" spans="1:5" ht="12.75">
      <c r="A264" s="37">
        <v>326</v>
      </c>
      <c r="B264" s="37" t="s">
        <v>122</v>
      </c>
      <c r="C264" s="37">
        <v>238</v>
      </c>
      <c r="D264" s="37">
        <v>232</v>
      </c>
      <c r="E264" s="37">
        <v>1</v>
      </c>
    </row>
    <row r="265" spans="1:5" ht="12.75">
      <c r="A265" s="37">
        <v>327</v>
      </c>
      <c r="B265" s="37" t="s">
        <v>122</v>
      </c>
      <c r="C265" s="37">
        <v>260</v>
      </c>
      <c r="D265" s="37">
        <v>251</v>
      </c>
      <c r="E265" s="37">
        <v>0</v>
      </c>
    </row>
    <row r="266" spans="1:5" ht="12.75">
      <c r="A266" s="37">
        <v>328</v>
      </c>
      <c r="B266" s="37" t="s">
        <v>122</v>
      </c>
      <c r="C266" s="37">
        <v>393</v>
      </c>
      <c r="D266" s="37">
        <v>380</v>
      </c>
      <c r="E266" s="37">
        <v>0</v>
      </c>
    </row>
    <row r="267" spans="1:5" ht="12.75">
      <c r="A267" s="37">
        <v>329</v>
      </c>
      <c r="B267" s="37" t="s">
        <v>122</v>
      </c>
      <c r="C267" s="37">
        <v>330</v>
      </c>
      <c r="D267" s="37">
        <v>361</v>
      </c>
      <c r="E267" s="37">
        <v>1</v>
      </c>
    </row>
    <row r="268" spans="1:5" ht="12.75">
      <c r="A268" s="37">
        <v>330</v>
      </c>
      <c r="B268" s="37" t="s">
        <v>122</v>
      </c>
      <c r="C268" s="37">
        <v>338</v>
      </c>
      <c r="D268" s="37">
        <v>394</v>
      </c>
      <c r="E268" s="37">
        <v>0</v>
      </c>
    </row>
  </sheetData>
  <sheetProtection/>
  <printOptions gridLines="1"/>
  <pageMargins left="0.75" right="0.75" top="0.56" bottom="0.5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70"/>
  <sheetViews>
    <sheetView tabSelected="1" zoomScalePageLayoutView="0" workbookViewId="0" topLeftCell="H1">
      <selection activeCell="AC3" sqref="AC3"/>
    </sheetView>
  </sheetViews>
  <sheetFormatPr defaultColWidth="9.140625" defaultRowHeight="12.75"/>
  <cols>
    <col min="1" max="1" width="4.00390625" style="0" bestFit="1" customWidth="1"/>
    <col min="2" max="4" width="12.57421875" style="0" bestFit="1" customWidth="1"/>
    <col min="5" max="7" width="12.00390625" style="0" bestFit="1" customWidth="1"/>
    <col min="8" max="9" width="3.28125" style="0" bestFit="1" customWidth="1"/>
    <col min="10" max="10" width="4.00390625" style="0" bestFit="1" customWidth="1"/>
    <col min="11" max="11" width="8.8515625" style="0" customWidth="1"/>
    <col min="12" max="13" width="5.00390625" style="0" bestFit="1" customWidth="1"/>
    <col min="14" max="15" width="6.00390625" style="0" bestFit="1" customWidth="1"/>
    <col min="16" max="16" width="3.28125" style="0" bestFit="1" customWidth="1"/>
    <col min="17" max="17" width="11.8515625" style="0" bestFit="1" customWidth="1"/>
    <col min="18" max="19" width="4.00390625" style="0" bestFit="1" customWidth="1"/>
    <col min="20" max="20" width="3.28125" style="0" bestFit="1" customWidth="1"/>
    <col min="21" max="21" width="5.00390625" style="0" bestFit="1" customWidth="1"/>
    <col min="22" max="25" width="3.28125" style="0" bestFit="1" customWidth="1"/>
    <col min="26" max="26" width="4.00390625" style="0" bestFit="1" customWidth="1"/>
    <col min="27" max="27" width="27.28125" style="0" customWidth="1"/>
  </cols>
  <sheetData>
    <row r="2" spans="2:21" ht="12.75">
      <c r="B2">
        <v>2002</v>
      </c>
      <c r="Q2">
        <v>2007</v>
      </c>
      <c r="U2">
        <v>2010</v>
      </c>
    </row>
    <row r="3" spans="1:27" ht="72.75">
      <c r="A3" s="19" t="s">
        <v>0</v>
      </c>
      <c r="B3" s="21" t="s">
        <v>59</v>
      </c>
      <c r="C3" s="21" t="s">
        <v>121</v>
      </c>
      <c r="D3" s="21" t="s">
        <v>61</v>
      </c>
      <c r="E3" s="21" t="s">
        <v>55</v>
      </c>
      <c r="F3" s="21" t="s">
        <v>56</v>
      </c>
      <c r="G3" s="21" t="s">
        <v>62</v>
      </c>
      <c r="H3" s="19" t="s">
        <v>63</v>
      </c>
      <c r="I3" s="19" t="s">
        <v>64</v>
      </c>
      <c r="J3" s="19" t="s">
        <v>65</v>
      </c>
      <c r="K3" s="19" t="s">
        <v>66</v>
      </c>
      <c r="L3" s="19" t="s">
        <v>67</v>
      </c>
      <c r="M3" s="19" t="s">
        <v>68</v>
      </c>
      <c r="N3" s="19" t="s">
        <v>69</v>
      </c>
      <c r="O3" s="19" t="s">
        <v>70</v>
      </c>
      <c r="P3" s="19" t="s">
        <v>71</v>
      </c>
      <c r="Q3" s="21" t="s">
        <v>142</v>
      </c>
      <c r="R3" s="21" t="s">
        <v>135</v>
      </c>
      <c r="S3" s="21" t="s">
        <v>136</v>
      </c>
      <c r="T3" s="21" t="s">
        <v>137</v>
      </c>
      <c r="U3" s="21" t="s">
        <v>131</v>
      </c>
      <c r="V3" s="21" t="s">
        <v>138</v>
      </c>
      <c r="W3" s="21" t="s">
        <v>139</v>
      </c>
      <c r="X3" s="21" t="s">
        <v>143</v>
      </c>
      <c r="Y3" s="21" t="s">
        <v>144</v>
      </c>
      <c r="Z3" s="21" t="s">
        <v>140</v>
      </c>
      <c r="AA3" s="21" t="s">
        <v>141</v>
      </c>
    </row>
    <row r="4" spans="1:27" ht="12.75">
      <c r="A4">
        <v>1</v>
      </c>
      <c r="B4">
        <f>VLOOKUP($A4,mittaukset_2002!$A$4:$P$270,2,FALSE)</f>
        <v>-7.711364772735017</v>
      </c>
      <c r="C4">
        <f>VLOOKUP($A4,mittaukset_2002!$A$4:$P$270,3,FALSE)</f>
        <v>-20.671113785946712</v>
      </c>
      <c r="D4">
        <f>VLOOKUP($A4,mittaukset_2002!$A$4:$P$270,4,FALSE)</f>
        <v>-1.391616822771064</v>
      </c>
      <c r="E4">
        <f>VLOOKUP($A4,mittaukset_2002!$A$4:$P$270,5,FALSE)</f>
        <v>2515319.5449740225</v>
      </c>
      <c r="F4">
        <f>VLOOKUP($A4,mittaukset_2002!$A$4:$P$270,6,FALSE)</f>
        <v>6859988.7509108605</v>
      </c>
      <c r="G4">
        <f>VLOOKUP($A4,mittaukset_2002!$A$4:$P$270,7,FALSE)</f>
        <v>156.66838317722895</v>
      </c>
      <c r="H4">
        <f>VLOOKUP($A4,mittaukset_2002!$A$4:$P$270,8,FALSE)</f>
        <v>2</v>
      </c>
      <c r="I4">
        <f>VLOOKUP($A4,mittaukset_2002!$A$4:$P$270,9,FALSE)</f>
        <v>11</v>
      </c>
      <c r="J4">
        <f>VLOOKUP($A4,mittaukset_2002!$A$4:$P$270,10,FALSE)</f>
        <v>282</v>
      </c>
      <c r="K4" t="str">
        <f>VLOOKUP($A4,mittaukset_2002!$A$4:$P$270,11,FALSE)</f>
        <v> </v>
      </c>
      <c r="L4">
        <f>VLOOKUP($A4,mittaukset_2002!$A$4:$P$270,12,FALSE)</f>
        <v>23.5</v>
      </c>
      <c r="M4">
        <f>VLOOKUP($A4,mittaukset_2002!$A$4:$P$270,13,FALSE)</f>
        <v>9.3</v>
      </c>
      <c r="N4">
        <f>VLOOKUP($A4,mittaukset_2002!$A$4:$P$270,14,FALSE)</f>
        <v>-99</v>
      </c>
      <c r="O4">
        <f>VLOOKUP($A4,mittaukset_2002!$A$4:$P$270,15,FALSE)</f>
        <v>-99</v>
      </c>
      <c r="P4">
        <f>VLOOKUP($A4,mittaukset_2002!$A$4:$P$270,16,FALSE)</f>
        <v>3</v>
      </c>
      <c r="Q4" t="str">
        <f>VLOOKUP($A4,mittaukset_2007!$A$2:$E$268,2,FALSE)</f>
        <v>kuusi</v>
      </c>
      <c r="R4">
        <f>VLOOKUP($A4,mittaukset_2007!$A$2:$E$268,3,FALSE)</f>
        <v>293</v>
      </c>
      <c r="S4">
        <f>VLOOKUP($A4,mittaukset_2007!$A$2:$E$268,4,FALSE)</f>
        <v>271</v>
      </c>
      <c r="T4">
        <f>VLOOKUP($A4,mittaukset_2007!$A$2:$E$268,5,FALSE)</f>
        <v>0</v>
      </c>
      <c r="U4">
        <f>IF(ISNA(VLOOKUP($A4,maastolomake_2010!$A$2:$AF$230,3,FALSE)),"",VLOOKUP($A4,maastolomake_2010!$A$2:$AF$230,3,FALSE))</f>
        <v>43</v>
      </c>
      <c r="V4">
        <f>IF(ISNA(VLOOKUP($A4,maastolomake_2010!$A$2:$AF$230,6,FALSE)),"",VLOOKUP($A4,maastolomake_2010!$A$2:$AF$230,6,FALSE))</f>
        <v>1</v>
      </c>
      <c r="W4">
        <f>IF(ISNA(VLOOKUP($A4,maastolomake_2010!$A$2:$AF$230,7,FALSE)),"",VLOOKUP($A4,maastolomake_2010!$A$2:$AF$230,7,FALSE))</f>
        <v>1</v>
      </c>
      <c r="X4">
        <f>IF(ISNA(VLOOKUP($A4,maastolomake_2010!$A$2:$AF$230,8,FALSE)),"",VLOOKUP($A4,maastolomake_2010!$A$2:$AF$230,8,FALSE))</f>
        <v>2</v>
      </c>
      <c r="Y4">
        <f>IF(ISNA(VLOOKUP($A4,maastolomake_2010!$A$2:$AF$230,9,FALSE)),"",VLOOKUP($A4,maastolomake_2010!$A$2:$AF$230,9,FALSE))</f>
        <v>11</v>
      </c>
      <c r="Z4">
        <f>IF(ISNA(VLOOKUP($A4,maastolomake_2010!$A$2:$AF$230,10,FALSE)),"",VLOOKUP($A4,maastolomake_2010!$A$2:$AF$230,10,FALSE))</f>
        <v>301</v>
      </c>
      <c r="AA4">
        <f>IF(ISNA(VLOOKUP($A4,maastolomake_2010!$A$2:$AF$230,32,FALSE)),"",IF(VLOOKUP($A4,maastolomake_2010!$A$2:$AF$230,32,FALSE)=0,"",VLOOKUP($A4,maastolomake_2010!$A$2:$AF$230,32,FALSE)))</f>
      </c>
    </row>
    <row r="5" spans="1:27" ht="12.75">
      <c r="A5">
        <v>2</v>
      </c>
      <c r="B5">
        <f>VLOOKUP($A5,mittaukset_2002!$A$4:$P$270,2,FALSE)</f>
        <v>-3.9741900458640513</v>
      </c>
      <c r="C5">
        <f>VLOOKUP($A5,mittaukset_2002!$A$4:$P$270,3,FALSE)</f>
        <v>-20.49795352388079</v>
      </c>
      <c r="D5">
        <f>VLOOKUP($A5,mittaukset_2002!$A$4:$P$270,4,FALSE)</f>
        <v>-0.9687609220349409</v>
      </c>
      <c r="E5">
        <f>VLOOKUP($A5,mittaukset_2002!$A$4:$P$270,5,FALSE)</f>
        <v>2515323.242645079</v>
      </c>
      <c r="F5">
        <f>VLOOKUP($A5,mittaukset_2002!$A$4:$P$270,6,FALSE)</f>
        <v>6859988.181974857</v>
      </c>
      <c r="G5">
        <f>VLOOKUP($A5,mittaukset_2002!$A$4:$P$270,7,FALSE)</f>
        <v>157.09123907796507</v>
      </c>
      <c r="H5">
        <f>VLOOKUP($A5,mittaukset_2002!$A$4:$P$270,8,FALSE)</f>
        <v>2</v>
      </c>
      <c r="I5">
        <f>VLOOKUP($A5,mittaukset_2002!$A$4:$P$270,9,FALSE)</f>
        <v>11</v>
      </c>
      <c r="J5">
        <f>VLOOKUP($A5,mittaukset_2002!$A$4:$P$270,10,FALSE)</f>
        <v>268</v>
      </c>
      <c r="K5" t="str">
        <f>VLOOKUP($A5,mittaukset_2002!$A$4:$P$270,11,FALSE)</f>
        <v> </v>
      </c>
      <c r="L5">
        <f>VLOOKUP($A5,mittaukset_2002!$A$4:$P$270,12,FALSE)</f>
        <v>24.5</v>
      </c>
      <c r="M5">
        <f>VLOOKUP($A5,mittaukset_2002!$A$4:$P$270,13,FALSE)</f>
        <v>12.1</v>
      </c>
      <c r="N5">
        <f>VLOOKUP($A5,mittaukset_2002!$A$4:$P$270,14,FALSE)</f>
        <v>-99</v>
      </c>
      <c r="O5">
        <f>VLOOKUP($A5,mittaukset_2002!$A$4:$P$270,15,FALSE)</f>
        <v>-99</v>
      </c>
      <c r="P5">
        <f>VLOOKUP($A5,mittaukset_2002!$A$4:$P$270,16,FALSE)</f>
        <v>3</v>
      </c>
      <c r="Q5" t="str">
        <f>VLOOKUP($A5,mittaukset_2007!$A$2:$E$268,2,FALSE)</f>
        <v>kuusi</v>
      </c>
      <c r="R5">
        <f>VLOOKUP($A5,mittaukset_2007!$A$2:$E$268,3,FALSE)</f>
        <v>278</v>
      </c>
      <c r="S5">
        <f>VLOOKUP($A5,mittaukset_2007!$A$2:$E$268,4,FALSE)</f>
        <v>267</v>
      </c>
      <c r="T5">
        <f>VLOOKUP($A5,mittaukset_2007!$A$2:$E$268,5,FALSE)</f>
        <v>0</v>
      </c>
      <c r="U5">
        <f>IF(ISNA(VLOOKUP($A5,maastolomake_2010!$A$2:$AF$230,3,FALSE)),"",VLOOKUP($A5,maastolomake_2010!$A$2:$AF$230,3,FALSE))</f>
        <v>92</v>
      </c>
      <c r="V5">
        <f>IF(ISNA(VLOOKUP($A5,maastolomake_2010!$A$2:$AF$230,6,FALSE)),"",VLOOKUP($A5,maastolomake_2010!$A$2:$AF$230,6,FALSE))</f>
        <v>1</v>
      </c>
      <c r="W5">
        <f>IF(ISNA(VLOOKUP($A5,maastolomake_2010!$A$2:$AF$230,7,FALSE)),"",VLOOKUP($A5,maastolomake_2010!$A$2:$AF$230,7,FALSE))</f>
        <v>1</v>
      </c>
      <c r="X5">
        <f>IF(ISNA(VLOOKUP($A5,maastolomake_2010!$A$2:$AF$230,8,FALSE)),"",VLOOKUP($A5,maastolomake_2010!$A$2:$AF$230,8,FALSE))</f>
        <v>2</v>
      </c>
      <c r="Y5">
        <f>IF(ISNA(VLOOKUP($A5,maastolomake_2010!$A$2:$AF$230,9,FALSE)),"",VLOOKUP($A5,maastolomake_2010!$A$2:$AF$230,9,FALSE))</f>
        <v>11</v>
      </c>
      <c r="Z5">
        <f>IF(ISNA(VLOOKUP($A5,maastolomake_2010!$A$2:$AF$230,10,FALSE)),"",VLOOKUP($A5,maastolomake_2010!$A$2:$AF$230,10,FALSE))</f>
        <v>288</v>
      </c>
      <c r="AA5">
        <f>IF(ISNA(VLOOKUP($A5,maastolomake_2010!$A$2:$AF$230,32,FALSE)),"",IF(VLOOKUP($A5,maastolomake_2010!$A$2:$AF$230,32,FALSE)=0,"",VLOOKUP($A5,maastolomake_2010!$A$2:$AF$230,32,FALSE)))</f>
      </c>
    </row>
    <row r="6" spans="1:27" ht="12.75">
      <c r="A6">
        <v>3</v>
      </c>
      <c r="B6">
        <f>VLOOKUP($A6,mittaukset_2002!$A$4:$P$270,2,FALSE)</f>
        <v>-6.034486519650157</v>
      </c>
      <c r="C6">
        <f>VLOOKUP($A6,mittaukset_2002!$A$4:$P$270,3,FALSE)</f>
        <v>-18.68581843216188</v>
      </c>
      <c r="D6">
        <f>VLOOKUP($A6,mittaukset_2002!$A$4:$P$270,4,FALSE)</f>
        <v>-1.163033645764859</v>
      </c>
      <c r="E6">
        <f>VLOOKUP($A6,mittaukset_2002!$A$4:$P$270,5,FALSE)</f>
        <v>2515321.581177637</v>
      </c>
      <c r="F6">
        <f>VLOOKUP($A6,mittaukset_2002!$A$4:$P$270,6,FALSE)</f>
        <v>6859990.365591373</v>
      </c>
      <c r="G6">
        <f>VLOOKUP($A6,mittaukset_2002!$A$4:$P$270,7,FALSE)</f>
        <v>156.89696635423513</v>
      </c>
      <c r="H6">
        <f>VLOOKUP($A6,mittaukset_2002!$A$4:$P$270,8,FALSE)</f>
        <v>2</v>
      </c>
      <c r="I6">
        <f>VLOOKUP($A6,mittaukset_2002!$A$4:$P$270,9,FALSE)</f>
        <v>11</v>
      </c>
      <c r="J6">
        <f>VLOOKUP($A6,mittaukset_2002!$A$4:$P$270,10,FALSE)</f>
        <v>253</v>
      </c>
      <c r="K6" t="str">
        <f>VLOOKUP($A6,mittaukset_2002!$A$4:$P$270,11,FALSE)</f>
        <v> </v>
      </c>
      <c r="L6">
        <f>VLOOKUP($A6,mittaukset_2002!$A$4:$P$270,12,FALSE)</f>
        <v>22.5</v>
      </c>
      <c r="M6">
        <f>VLOOKUP($A6,mittaukset_2002!$A$4:$P$270,13,FALSE)</f>
        <v>9.4</v>
      </c>
      <c r="N6">
        <f>VLOOKUP($A6,mittaukset_2002!$A$4:$P$270,14,FALSE)</f>
        <v>-99</v>
      </c>
      <c r="O6">
        <f>VLOOKUP($A6,mittaukset_2002!$A$4:$P$270,15,FALSE)</f>
        <v>-99</v>
      </c>
      <c r="P6">
        <f>VLOOKUP($A6,mittaukset_2002!$A$4:$P$270,16,FALSE)</f>
        <v>3</v>
      </c>
      <c r="Q6" t="str">
        <f>VLOOKUP($A6,mittaukset_2007!$A$2:$E$268,2,FALSE)</f>
        <v>kuusi</v>
      </c>
      <c r="R6">
        <f>VLOOKUP($A6,mittaukset_2007!$A$2:$E$268,3,FALSE)</f>
        <v>254</v>
      </c>
      <c r="S6">
        <f>VLOOKUP($A6,mittaukset_2007!$A$2:$E$268,4,FALSE)</f>
        <v>234</v>
      </c>
      <c r="T6">
        <f>VLOOKUP($A6,mittaukset_2007!$A$2:$E$268,5,FALSE)</f>
        <v>1</v>
      </c>
      <c r="U6">
        <f>IF(ISNA(VLOOKUP($A6,maastolomake_2010!$A$2:$AF$230,3,FALSE)),"",VLOOKUP($A6,maastolomake_2010!$A$2:$AF$230,3,FALSE))</f>
      </c>
      <c r="V6">
        <f>IF(ISNA(VLOOKUP($A6,maastolomake_2010!$A$2:$AF$230,6,FALSE)),"",VLOOKUP($A6,maastolomake_2010!$A$2:$AF$230,6,FALSE))</f>
      </c>
      <c r="W6">
        <f>IF(ISNA(VLOOKUP($A6,maastolomake_2010!$A$2:$AF$230,7,FALSE)),"",VLOOKUP($A6,maastolomake_2010!$A$2:$AF$230,7,FALSE))</f>
      </c>
      <c r="X6">
        <f>IF(ISNA(VLOOKUP($A6,maastolomake_2010!$A$2:$AF$230,8,FALSE)),"",VLOOKUP($A6,maastolomake_2010!$A$2:$AF$230,8,FALSE))</f>
      </c>
      <c r="Y6">
        <f>IF(ISNA(VLOOKUP($A6,maastolomake_2010!$A$2:$AF$230,9,FALSE)),"",VLOOKUP($A6,maastolomake_2010!$A$2:$AF$230,9,FALSE))</f>
      </c>
      <c r="Z6">
        <f>IF(ISNA(VLOOKUP($A6,maastolomake_2010!$A$2:$AF$230,10,FALSE)),"",VLOOKUP($A6,maastolomake_2010!$A$2:$AF$230,10,FALSE))</f>
      </c>
      <c r="AA6">
        <f>IF(ISNA(VLOOKUP($A6,maastolomake_2010!$A$2:$AF$230,32,FALSE)),"",IF(VLOOKUP($A6,maastolomake_2010!$A$2:$AF$230,32,FALSE)=0,"",VLOOKUP($A6,maastolomake_2010!$A$2:$AF$230,32,FALSE)))</f>
      </c>
    </row>
    <row r="7" spans="1:27" ht="12.75">
      <c r="A7">
        <v>4</v>
      </c>
      <c r="B7">
        <f>VLOOKUP($A7,mittaukset_2002!$A$4:$P$270,2,FALSE)</f>
        <v>-8.117572516743504</v>
      </c>
      <c r="C7">
        <f>VLOOKUP($A7,mittaukset_2002!$A$4:$P$270,3,FALSE)</f>
        <v>-15.291409694242262</v>
      </c>
      <c r="D7">
        <f>VLOOKUP($A7,mittaukset_2002!$A$4:$P$270,4,FALSE)</f>
        <v>-1.2476453996762586</v>
      </c>
      <c r="E7">
        <f>VLOOKUP($A7,mittaukset_2002!$A$4:$P$270,5,FALSE)</f>
        <v>2515320.210118283</v>
      </c>
      <c r="F7">
        <f>VLOOKUP($A7,mittaukset_2002!$A$4:$P$270,6,FALSE)</f>
        <v>6859994.104769652</v>
      </c>
      <c r="G7">
        <f>VLOOKUP($A7,mittaukset_2002!$A$4:$P$270,7,FALSE)</f>
        <v>156.81235460032374</v>
      </c>
      <c r="H7">
        <f>VLOOKUP($A7,mittaukset_2002!$A$4:$P$270,8,FALSE)</f>
        <v>2</v>
      </c>
      <c r="I7">
        <f>VLOOKUP($A7,mittaukset_2002!$A$4:$P$270,9,FALSE)</f>
        <v>11</v>
      </c>
      <c r="J7">
        <f>VLOOKUP($A7,mittaukset_2002!$A$4:$P$270,10,FALSE)</f>
        <v>303</v>
      </c>
      <c r="K7" t="str">
        <f>VLOOKUP($A7,mittaukset_2002!$A$4:$P$270,11,FALSE)</f>
        <v> </v>
      </c>
      <c r="L7">
        <f>VLOOKUP($A7,mittaukset_2002!$A$4:$P$270,12,FALSE)</f>
        <v>25.8</v>
      </c>
      <c r="M7">
        <f>VLOOKUP($A7,mittaukset_2002!$A$4:$P$270,13,FALSE)</f>
        <v>12.1</v>
      </c>
      <c r="N7">
        <f>VLOOKUP($A7,mittaukset_2002!$A$4:$P$270,14,FALSE)</f>
        <v>3.99</v>
      </c>
      <c r="O7">
        <f>VLOOKUP($A7,mittaukset_2002!$A$4:$P$270,15,FALSE)</f>
        <v>3.78</v>
      </c>
      <c r="P7">
        <f>VLOOKUP($A7,mittaukset_2002!$A$4:$P$270,16,FALSE)</f>
        <v>3</v>
      </c>
      <c r="Q7" t="str">
        <f>VLOOKUP($A7,mittaukset_2007!$A$2:$E$268,2,FALSE)</f>
        <v>kuusi</v>
      </c>
      <c r="R7">
        <f>VLOOKUP($A7,mittaukset_2007!$A$2:$E$268,3,FALSE)</f>
        <v>317</v>
      </c>
      <c r="S7">
        <f>VLOOKUP($A7,mittaukset_2007!$A$2:$E$268,4,FALSE)</f>
        <v>328</v>
      </c>
      <c r="T7">
        <f>VLOOKUP($A7,mittaukset_2007!$A$2:$E$268,5,FALSE)</f>
        <v>0</v>
      </c>
      <c r="U7">
        <f>IF(ISNA(VLOOKUP($A7,maastolomake_2010!$A$2:$AF$230,3,FALSE)),"",VLOOKUP($A7,maastolomake_2010!$A$2:$AF$230,3,FALSE))</f>
        <v>45</v>
      </c>
      <c r="V7">
        <f>IF(ISNA(VLOOKUP($A7,maastolomake_2010!$A$2:$AF$230,6,FALSE)),"",VLOOKUP($A7,maastolomake_2010!$A$2:$AF$230,6,FALSE))</f>
        <v>1</v>
      </c>
      <c r="W7">
        <f>IF(ISNA(VLOOKUP($A7,maastolomake_2010!$A$2:$AF$230,7,FALSE)),"",VLOOKUP($A7,maastolomake_2010!$A$2:$AF$230,7,FALSE))</f>
        <v>1</v>
      </c>
      <c r="X7">
        <f>IF(ISNA(VLOOKUP($A7,maastolomake_2010!$A$2:$AF$230,8,FALSE)),"",VLOOKUP($A7,maastolomake_2010!$A$2:$AF$230,8,FALSE))</f>
        <v>2</v>
      </c>
      <c r="Y7">
        <f>IF(ISNA(VLOOKUP($A7,maastolomake_2010!$A$2:$AF$230,9,FALSE)),"",VLOOKUP($A7,maastolomake_2010!$A$2:$AF$230,9,FALSE))</f>
        <v>11</v>
      </c>
      <c r="Z7">
        <f>IF(ISNA(VLOOKUP($A7,maastolomake_2010!$A$2:$AF$230,10,FALSE)),"",VLOOKUP($A7,maastolomake_2010!$A$2:$AF$230,10,FALSE))</f>
        <v>326</v>
      </c>
      <c r="AA7">
        <f>IF(ISNA(VLOOKUP($A7,maastolomake_2010!$A$2:$AF$230,32,FALSE)),"",IF(VLOOKUP($A7,maastolomake_2010!$A$2:$AF$230,32,FALSE)=0,"",VLOOKUP($A7,maastolomake_2010!$A$2:$AF$230,32,FALSE)))</f>
      </c>
    </row>
    <row r="8" spans="1:27" ht="12.75">
      <c r="A8">
        <v>5</v>
      </c>
      <c r="B8">
        <f>VLOOKUP($A8,mittaukset_2002!$A$4:$P$270,2,FALSE)</f>
        <v>-4.779340829296384</v>
      </c>
      <c r="C8">
        <f>VLOOKUP($A8,mittaukset_2002!$A$4:$P$270,3,FALSE)</f>
        <v>-13.494551963057354</v>
      </c>
      <c r="D8">
        <f>VLOOKUP($A8,mittaukset_2002!$A$4:$P$270,4,FALSE)</f>
        <v>-0.7116788980495141</v>
      </c>
      <c r="E8">
        <f>VLOOKUP($A8,mittaukset_2002!$A$4:$P$270,5,FALSE)</f>
        <v>2515323.8376527005</v>
      </c>
      <c r="F8">
        <f>VLOOKUP($A8,mittaukset_2002!$A$4:$P$270,6,FALSE)</f>
        <v>6859995.2063514935</v>
      </c>
      <c r="G8">
        <f>VLOOKUP($A8,mittaukset_2002!$A$4:$P$270,7,FALSE)</f>
        <v>157.3483211019505</v>
      </c>
      <c r="H8">
        <f>VLOOKUP($A8,mittaukset_2002!$A$4:$P$270,8,FALSE)</f>
        <v>2</v>
      </c>
      <c r="I8">
        <f>VLOOKUP($A8,mittaukset_2002!$A$4:$P$270,9,FALSE)</f>
        <v>11</v>
      </c>
      <c r="J8">
        <f>VLOOKUP($A8,mittaukset_2002!$A$4:$P$270,10,FALSE)</f>
        <v>267</v>
      </c>
      <c r="K8" t="str">
        <f>VLOOKUP($A8,mittaukset_2002!$A$4:$P$270,11,FALSE)</f>
        <v> </v>
      </c>
      <c r="L8">
        <f>VLOOKUP($A8,mittaukset_2002!$A$4:$P$270,12,FALSE)</f>
        <v>25.9</v>
      </c>
      <c r="M8">
        <f>VLOOKUP($A8,mittaukset_2002!$A$4:$P$270,13,FALSE)</f>
        <v>11.9</v>
      </c>
      <c r="N8">
        <f>VLOOKUP($A8,mittaukset_2002!$A$4:$P$270,14,FALSE)</f>
        <v>-99</v>
      </c>
      <c r="O8">
        <f>VLOOKUP($A8,mittaukset_2002!$A$4:$P$270,15,FALSE)</f>
        <v>-99</v>
      </c>
      <c r="P8">
        <f>VLOOKUP($A8,mittaukset_2002!$A$4:$P$270,16,FALSE)</f>
        <v>3</v>
      </c>
      <c r="Q8" t="str">
        <f>VLOOKUP($A8,mittaukset_2007!$A$2:$E$268,2,FALSE)</f>
        <v>kuusi</v>
      </c>
      <c r="R8">
        <f>VLOOKUP($A8,mittaukset_2007!$A$2:$E$268,3,FALSE)</f>
        <v>273</v>
      </c>
      <c r="S8">
        <f>VLOOKUP($A8,mittaukset_2007!$A$2:$E$268,4,FALSE)</f>
        <v>258</v>
      </c>
      <c r="T8">
        <f>VLOOKUP($A8,mittaukset_2007!$A$2:$E$268,5,FALSE)</f>
        <v>0</v>
      </c>
      <c r="U8">
        <f>IF(ISNA(VLOOKUP($A8,maastolomake_2010!$A$2:$AF$230,3,FALSE)),"",VLOOKUP($A8,maastolomake_2010!$A$2:$AF$230,3,FALSE))</f>
        <v>95</v>
      </c>
      <c r="V8">
        <f>IF(ISNA(VLOOKUP($A8,maastolomake_2010!$A$2:$AF$230,6,FALSE)),"",VLOOKUP($A8,maastolomake_2010!$A$2:$AF$230,6,FALSE))</f>
        <v>1</v>
      </c>
      <c r="W8">
        <f>IF(ISNA(VLOOKUP($A8,maastolomake_2010!$A$2:$AF$230,7,FALSE)),"",VLOOKUP($A8,maastolomake_2010!$A$2:$AF$230,7,FALSE))</f>
        <v>1</v>
      </c>
      <c r="X8">
        <f>IF(ISNA(VLOOKUP($A8,maastolomake_2010!$A$2:$AF$230,8,FALSE)),"",VLOOKUP($A8,maastolomake_2010!$A$2:$AF$230,8,FALSE))</f>
        <v>2</v>
      </c>
      <c r="Y8">
        <f>IF(ISNA(VLOOKUP($A8,maastolomake_2010!$A$2:$AF$230,9,FALSE)),"",VLOOKUP($A8,maastolomake_2010!$A$2:$AF$230,9,FALSE))</f>
        <v>11</v>
      </c>
      <c r="Z8">
        <f>IF(ISNA(VLOOKUP($A8,maastolomake_2010!$A$2:$AF$230,10,FALSE)),"",VLOOKUP($A8,maastolomake_2010!$A$2:$AF$230,10,FALSE))</f>
        <v>276</v>
      </c>
      <c r="AA8" t="str">
        <f>IF(ISNA(VLOOKUP($A8,maastolomake_2010!$A$2:$AF$230,32,FALSE)),"",IF(VLOOKUP($A8,maastolomake_2010!$A$2:$AF$230,32,FALSE)=0,"",VLOOKUP($A8,maastolomake_2010!$A$2:$AF$230,32,FALSE)))</f>
        <v>d13 laajentuman yläp.</v>
      </c>
    </row>
    <row r="9" spans="1:27" ht="12.75">
      <c r="A9">
        <v>6</v>
      </c>
      <c r="B9">
        <f>VLOOKUP($A9,mittaukset_2002!$A$4:$P$270,2,FALSE)</f>
        <v>-7.5805241658032365</v>
      </c>
      <c r="C9">
        <f>VLOOKUP($A9,mittaukset_2002!$A$4:$P$270,3,FALSE)</f>
        <v>-10.213953053001083</v>
      </c>
      <c r="D9">
        <f>VLOOKUP($A9,mittaukset_2002!$A$4:$P$270,4,FALSE)</f>
        <v>-0.9670782759351423</v>
      </c>
      <c r="E9">
        <f>VLOOKUP($A9,mittaukset_2002!$A$4:$P$270,5,FALSE)</f>
        <v>2515321.7401678767</v>
      </c>
      <c r="F9">
        <f>VLOOKUP($A9,mittaukset_2002!$A$4:$P$270,6,FALSE)</f>
        <v>6859998.975902488</v>
      </c>
      <c r="G9">
        <f>VLOOKUP($A9,mittaukset_2002!$A$4:$P$270,7,FALSE)</f>
        <v>157.09292172406487</v>
      </c>
      <c r="H9">
        <f>VLOOKUP($A9,mittaukset_2002!$A$4:$P$270,8,FALSE)</f>
        <v>2</v>
      </c>
      <c r="I9">
        <f>VLOOKUP($A9,mittaukset_2002!$A$4:$P$270,9,FALSE)</f>
        <v>11</v>
      </c>
      <c r="J9">
        <f>VLOOKUP($A9,mittaukset_2002!$A$4:$P$270,10,FALSE)</f>
        <v>282</v>
      </c>
      <c r="K9" t="str">
        <f>VLOOKUP($A9,mittaukset_2002!$A$4:$P$270,11,FALSE)</f>
        <v>haarautuu 6.5 m. mitattu korkein</v>
      </c>
      <c r="L9">
        <f>VLOOKUP($A9,mittaukset_2002!$A$4:$P$270,12,FALSE)</f>
        <v>26.6</v>
      </c>
      <c r="M9">
        <f>VLOOKUP($A9,mittaukset_2002!$A$4:$P$270,13,FALSE)</f>
        <v>13.1</v>
      </c>
      <c r="N9">
        <f>VLOOKUP($A9,mittaukset_2002!$A$4:$P$270,14,FALSE)</f>
        <v>-99</v>
      </c>
      <c r="O9">
        <f>VLOOKUP($A9,mittaukset_2002!$A$4:$P$270,15,FALSE)</f>
        <v>-99</v>
      </c>
      <c r="P9">
        <f>VLOOKUP($A9,mittaukset_2002!$A$4:$P$270,16,FALSE)</f>
        <v>3</v>
      </c>
      <c r="Q9" t="str">
        <f>VLOOKUP($A9,mittaukset_2007!$A$2:$E$268,2,FALSE)</f>
        <v>kuusi</v>
      </c>
      <c r="R9">
        <f>VLOOKUP($A9,mittaukset_2007!$A$2:$E$268,3,FALSE)</f>
        <v>290</v>
      </c>
      <c r="S9">
        <f>VLOOKUP($A9,mittaukset_2007!$A$2:$E$268,4,FALSE)</f>
        <v>299</v>
      </c>
      <c r="T9">
        <f>VLOOKUP($A9,mittaukset_2007!$A$2:$E$268,5,FALSE)</f>
        <v>1</v>
      </c>
      <c r="U9">
        <f>IF(ISNA(VLOOKUP($A9,maastolomake_2010!$A$2:$AF$230,3,FALSE)),"",VLOOKUP($A9,maastolomake_2010!$A$2:$AF$230,3,FALSE))</f>
      </c>
      <c r="V9">
        <f>IF(ISNA(VLOOKUP($A9,maastolomake_2010!$A$2:$AF$230,6,FALSE)),"",VLOOKUP($A9,maastolomake_2010!$A$2:$AF$230,6,FALSE))</f>
      </c>
      <c r="W9">
        <f>IF(ISNA(VLOOKUP($A9,maastolomake_2010!$A$2:$AF$230,7,FALSE)),"",VLOOKUP($A9,maastolomake_2010!$A$2:$AF$230,7,FALSE))</f>
      </c>
      <c r="X9">
        <f>IF(ISNA(VLOOKUP($A9,maastolomake_2010!$A$2:$AF$230,8,FALSE)),"",VLOOKUP($A9,maastolomake_2010!$A$2:$AF$230,8,FALSE))</f>
      </c>
      <c r="Y9">
        <f>IF(ISNA(VLOOKUP($A9,maastolomake_2010!$A$2:$AF$230,9,FALSE)),"",VLOOKUP($A9,maastolomake_2010!$A$2:$AF$230,9,FALSE))</f>
      </c>
      <c r="Z9">
        <f>IF(ISNA(VLOOKUP($A9,maastolomake_2010!$A$2:$AF$230,10,FALSE)),"",VLOOKUP($A9,maastolomake_2010!$A$2:$AF$230,10,FALSE))</f>
      </c>
      <c r="AA9">
        <f>IF(ISNA(VLOOKUP($A9,maastolomake_2010!$A$2:$AF$230,32,FALSE)),"",IF(VLOOKUP($A9,maastolomake_2010!$A$2:$AF$230,32,FALSE)=0,"",VLOOKUP($A9,maastolomake_2010!$A$2:$AF$230,32,FALSE)))</f>
      </c>
    </row>
    <row r="10" spans="1:27" ht="12.75">
      <c r="A10">
        <v>7</v>
      </c>
      <c r="B10">
        <f>VLOOKUP($A10,mittaukset_2002!$A$4:$P$270,2,FALSE)</f>
        <v>-4.7288003446632</v>
      </c>
      <c r="C10">
        <f>VLOOKUP($A10,mittaukset_2002!$A$4:$P$270,3,FALSE)</f>
        <v>-8.25656928167015</v>
      </c>
      <c r="D10">
        <f>VLOOKUP($A10,mittaukset_2002!$A$4:$P$270,4,FALSE)</f>
        <v>-0.5822267949933848</v>
      </c>
      <c r="E10">
        <f>VLOOKUP($A10,mittaukset_2002!$A$4:$P$270,5,FALSE)</f>
        <v>2515324.9225218063</v>
      </c>
      <c r="F10">
        <f>VLOOKUP($A10,mittaukset_2002!$A$4:$P$270,6,FALSE)</f>
        <v>6860000.3310052315</v>
      </c>
      <c r="G10">
        <f>VLOOKUP($A10,mittaukset_2002!$A$4:$P$270,7,FALSE)</f>
        <v>157.47777320500663</v>
      </c>
      <c r="H10">
        <f>VLOOKUP($A10,mittaukset_2002!$A$4:$P$270,8,FALSE)</f>
        <v>2</v>
      </c>
      <c r="I10">
        <f>VLOOKUP($A10,mittaukset_2002!$A$4:$P$270,9,FALSE)</f>
        <v>11</v>
      </c>
      <c r="J10">
        <f>VLOOKUP($A10,mittaukset_2002!$A$4:$P$270,10,FALSE)</f>
        <v>300</v>
      </c>
      <c r="K10" t="str">
        <f>VLOOKUP($A10,mittaukset_2002!$A$4:$P$270,11,FALSE)</f>
        <v> </v>
      </c>
      <c r="L10">
        <f>VLOOKUP($A10,mittaukset_2002!$A$4:$P$270,12,FALSE)</f>
        <v>26.2</v>
      </c>
      <c r="M10">
        <f>VLOOKUP($A10,mittaukset_2002!$A$4:$P$270,13,FALSE)</f>
        <v>8.8</v>
      </c>
      <c r="N10">
        <f>VLOOKUP($A10,mittaukset_2002!$A$4:$P$270,14,FALSE)</f>
        <v>-99</v>
      </c>
      <c r="O10">
        <f>VLOOKUP($A10,mittaukset_2002!$A$4:$P$270,15,FALSE)</f>
        <v>-99</v>
      </c>
      <c r="P10">
        <f>VLOOKUP($A10,mittaukset_2002!$A$4:$P$270,16,FALSE)</f>
        <v>3</v>
      </c>
      <c r="Q10" t="str">
        <f>VLOOKUP($A10,mittaukset_2007!$A$2:$E$268,2,FALSE)</f>
        <v>kuusi</v>
      </c>
      <c r="R10">
        <f>VLOOKUP($A10,mittaukset_2007!$A$2:$E$268,3,FALSE)</f>
        <v>308</v>
      </c>
      <c r="S10">
        <f>VLOOKUP($A10,mittaukset_2007!$A$2:$E$268,4,FALSE)</f>
        <v>300</v>
      </c>
      <c r="T10">
        <f>VLOOKUP($A10,mittaukset_2007!$A$2:$E$268,5,FALSE)</f>
        <v>0</v>
      </c>
      <c r="U10">
        <f>IF(ISNA(VLOOKUP($A10,maastolomake_2010!$A$2:$AF$230,3,FALSE)),"",VLOOKUP($A10,maastolomake_2010!$A$2:$AF$230,3,FALSE))</f>
        <v>49</v>
      </c>
      <c r="V10">
        <f>IF(ISNA(VLOOKUP($A10,maastolomake_2010!$A$2:$AF$230,6,FALSE)),"",VLOOKUP($A10,maastolomake_2010!$A$2:$AF$230,6,FALSE))</f>
        <v>1</v>
      </c>
      <c r="W10">
        <f>IF(ISNA(VLOOKUP($A10,maastolomake_2010!$A$2:$AF$230,7,FALSE)),"",VLOOKUP($A10,maastolomake_2010!$A$2:$AF$230,7,FALSE))</f>
        <v>1</v>
      </c>
      <c r="X10">
        <f>IF(ISNA(VLOOKUP($A10,maastolomake_2010!$A$2:$AF$230,8,FALSE)),"",VLOOKUP($A10,maastolomake_2010!$A$2:$AF$230,8,FALSE))</f>
        <v>2</v>
      </c>
      <c r="Y10">
        <f>IF(ISNA(VLOOKUP($A10,maastolomake_2010!$A$2:$AF$230,9,FALSE)),"",VLOOKUP($A10,maastolomake_2010!$A$2:$AF$230,9,FALSE))</f>
        <v>11</v>
      </c>
      <c r="Z10">
        <f>IF(ISNA(VLOOKUP($A10,maastolomake_2010!$A$2:$AF$230,10,FALSE)),"",VLOOKUP($A10,maastolomake_2010!$A$2:$AF$230,10,FALSE))</f>
        <v>315</v>
      </c>
      <c r="AA10">
        <f>IF(ISNA(VLOOKUP($A10,maastolomake_2010!$A$2:$AF$230,32,FALSE)),"",IF(VLOOKUP($A10,maastolomake_2010!$A$2:$AF$230,32,FALSE)=0,"",VLOOKUP($A10,maastolomake_2010!$A$2:$AF$230,32,FALSE)))</f>
      </c>
    </row>
    <row r="11" spans="1:27" ht="12.75">
      <c r="A11">
        <v>8</v>
      </c>
      <c r="B11">
        <f>VLOOKUP($A11,mittaukset_2002!$A$4:$P$270,2,FALSE)</f>
        <v>-4.663694689441427</v>
      </c>
      <c r="C11">
        <f>VLOOKUP($A11,mittaukset_2002!$A$4:$P$270,3,FALSE)</f>
        <v>-3.060566273284925</v>
      </c>
      <c r="D11">
        <f>VLOOKUP($A11,mittaukset_2002!$A$4:$P$270,4,FALSE)</f>
        <v>-0.18372935654668848</v>
      </c>
      <c r="E11">
        <f>VLOOKUP($A11,mittaukset_2002!$A$4:$P$270,5,FALSE)</f>
        <v>2515326.0133711393</v>
      </c>
      <c r="F11">
        <f>VLOOKUP($A11,mittaukset_2002!$A$4:$P$270,6,FALSE)</f>
        <v>6860005.411628594</v>
      </c>
      <c r="G11">
        <f>VLOOKUP($A11,mittaukset_2002!$A$4:$P$270,7,FALSE)</f>
        <v>157.87627064345332</v>
      </c>
      <c r="H11">
        <f>VLOOKUP($A11,mittaukset_2002!$A$4:$P$270,8,FALSE)</f>
        <v>2</v>
      </c>
      <c r="I11">
        <f>VLOOKUP($A11,mittaukset_2002!$A$4:$P$270,9,FALSE)</f>
        <v>11</v>
      </c>
      <c r="J11">
        <f>VLOOKUP($A11,mittaukset_2002!$A$4:$P$270,10,FALSE)</f>
        <v>343</v>
      </c>
      <c r="K11" t="str">
        <f>VLOOKUP($A11,mittaukset_2002!$A$4:$P$270,11,FALSE)</f>
        <v> </v>
      </c>
      <c r="L11">
        <f>VLOOKUP($A11,mittaukset_2002!$A$4:$P$270,12,FALSE)</f>
        <v>27.2</v>
      </c>
      <c r="M11">
        <f>VLOOKUP($A11,mittaukset_2002!$A$4:$P$270,13,FALSE)</f>
        <v>13</v>
      </c>
      <c r="N11">
        <f>VLOOKUP($A11,mittaukset_2002!$A$4:$P$270,14,FALSE)</f>
        <v>-99</v>
      </c>
      <c r="O11">
        <f>VLOOKUP($A11,mittaukset_2002!$A$4:$P$270,15,FALSE)</f>
        <v>-99</v>
      </c>
      <c r="P11">
        <f>VLOOKUP($A11,mittaukset_2002!$A$4:$P$270,16,FALSE)</f>
        <v>3</v>
      </c>
      <c r="Q11" t="str">
        <f>VLOOKUP($A11,mittaukset_2007!$A$2:$E$268,2,FALSE)</f>
        <v>kuusi</v>
      </c>
      <c r="R11">
        <f>VLOOKUP($A11,mittaukset_2007!$A$2:$E$268,3,FALSE)</f>
        <v>349</v>
      </c>
      <c r="S11">
        <f>VLOOKUP($A11,mittaukset_2007!$A$2:$E$268,4,FALSE)</f>
        <v>312</v>
      </c>
      <c r="T11">
        <f>VLOOKUP($A11,mittaukset_2007!$A$2:$E$268,5,FALSE)</f>
        <v>0</v>
      </c>
      <c r="U11">
        <f>IF(ISNA(VLOOKUP($A11,maastolomake_2010!$A$2:$AF$230,3,FALSE)),"",VLOOKUP($A11,maastolomake_2010!$A$2:$AF$230,3,FALSE))</f>
        <v>52</v>
      </c>
      <c r="V11">
        <f>IF(ISNA(VLOOKUP($A11,maastolomake_2010!$A$2:$AF$230,6,FALSE)),"",VLOOKUP($A11,maastolomake_2010!$A$2:$AF$230,6,FALSE))</f>
        <v>1</v>
      </c>
      <c r="W11">
        <f>IF(ISNA(VLOOKUP($A11,maastolomake_2010!$A$2:$AF$230,7,FALSE)),"",VLOOKUP($A11,maastolomake_2010!$A$2:$AF$230,7,FALSE))</f>
        <v>1</v>
      </c>
      <c r="X11">
        <f>IF(ISNA(VLOOKUP($A11,maastolomake_2010!$A$2:$AF$230,8,FALSE)),"",VLOOKUP($A11,maastolomake_2010!$A$2:$AF$230,8,FALSE))</f>
        <v>2</v>
      </c>
      <c r="Y11">
        <f>IF(ISNA(VLOOKUP($A11,maastolomake_2010!$A$2:$AF$230,9,FALSE)),"",VLOOKUP($A11,maastolomake_2010!$A$2:$AF$230,9,FALSE))</f>
        <v>11</v>
      </c>
      <c r="Z11">
        <f>IF(ISNA(VLOOKUP($A11,maastolomake_2010!$A$2:$AF$230,10,FALSE)),"",VLOOKUP($A11,maastolomake_2010!$A$2:$AF$230,10,FALSE))</f>
        <v>353</v>
      </c>
      <c r="AA11" t="str">
        <f>IF(ISNA(VLOOKUP($A11,maastolomake_2010!$A$2:$AF$230,32,FALSE)),"",IF(VLOOKUP($A11,maastolomake_2010!$A$2:$AF$230,32,FALSE)=0,"",VLOOKUP($A11,maastolomake_2010!$A$2:$AF$230,32,FALSE)))</f>
        <v>d13 oksan alap.</v>
      </c>
    </row>
    <row r="12" spans="1:27" ht="12.75">
      <c r="A12">
        <v>9</v>
      </c>
      <c r="B12">
        <f>VLOOKUP($A12,mittaukset_2002!$A$4:$P$270,2,FALSE)</f>
        <v>-8.443443748934651</v>
      </c>
      <c r="C12">
        <f>VLOOKUP($A12,mittaukset_2002!$A$4:$P$270,3,FALSE)</f>
        <v>-3.1478650239103807</v>
      </c>
      <c r="D12">
        <f>VLOOKUP($A12,mittaukset_2002!$A$4:$P$270,4,FALSE)</f>
        <v>-0.9081329033023187</v>
      </c>
      <c r="E12">
        <f>VLOOKUP($A12,mittaukset_2002!$A$4:$P$270,5,FALSE)</f>
        <v>2515322.2909368495</v>
      </c>
      <c r="F12">
        <f>VLOOKUP($A12,mittaukset_2002!$A$4:$P$270,6,FALSE)</f>
        <v>6860006.07314729</v>
      </c>
      <c r="G12">
        <f>VLOOKUP($A12,mittaukset_2002!$A$4:$P$270,7,FALSE)</f>
        <v>157.15186709669769</v>
      </c>
      <c r="H12">
        <f>VLOOKUP($A12,mittaukset_2002!$A$4:$P$270,8,FALSE)</f>
        <v>2</v>
      </c>
      <c r="I12">
        <f>VLOOKUP($A12,mittaukset_2002!$A$4:$P$270,9,FALSE)</f>
        <v>11</v>
      </c>
      <c r="J12">
        <f>VLOOKUP($A12,mittaukset_2002!$A$4:$P$270,10,FALSE)</f>
        <v>258</v>
      </c>
      <c r="K12" t="str">
        <f>VLOOKUP($A12,mittaukset_2002!$A$4:$P$270,11,FALSE)</f>
        <v> </v>
      </c>
      <c r="L12">
        <f>VLOOKUP($A12,mittaukset_2002!$A$4:$P$270,12,FALSE)</f>
        <v>23.5</v>
      </c>
      <c r="M12">
        <f>VLOOKUP($A12,mittaukset_2002!$A$4:$P$270,13,FALSE)</f>
        <v>11.7</v>
      </c>
      <c r="N12">
        <f>VLOOKUP($A12,mittaukset_2002!$A$4:$P$270,14,FALSE)</f>
        <v>-99</v>
      </c>
      <c r="O12">
        <f>VLOOKUP($A12,mittaukset_2002!$A$4:$P$270,15,FALSE)</f>
        <v>-99</v>
      </c>
      <c r="P12">
        <f>VLOOKUP($A12,mittaukset_2002!$A$4:$P$270,16,FALSE)</f>
        <v>3</v>
      </c>
      <c r="Q12" t="str">
        <f>VLOOKUP($A12,mittaukset_2007!$A$2:$E$268,2,FALSE)</f>
        <v>kuusi</v>
      </c>
      <c r="R12">
        <f>VLOOKUP($A12,mittaukset_2007!$A$2:$E$268,3,FALSE)</f>
        <v>270</v>
      </c>
      <c r="S12">
        <f>VLOOKUP($A12,mittaukset_2007!$A$2:$E$268,4,FALSE)</f>
        <v>267</v>
      </c>
      <c r="T12">
        <f>VLOOKUP($A12,mittaukset_2007!$A$2:$E$268,5,FALSE)</f>
        <v>0</v>
      </c>
      <c r="U12">
        <f>IF(ISNA(VLOOKUP($A12,maastolomake_2010!$A$2:$AF$230,3,FALSE)),"",VLOOKUP($A12,maastolomake_2010!$A$2:$AF$230,3,FALSE))</f>
        <v>51</v>
      </c>
      <c r="V12">
        <f>IF(ISNA(VLOOKUP($A12,maastolomake_2010!$A$2:$AF$230,6,FALSE)),"",VLOOKUP($A12,maastolomake_2010!$A$2:$AF$230,6,FALSE))</f>
        <v>1</v>
      </c>
      <c r="W12">
        <f>IF(ISNA(VLOOKUP($A12,maastolomake_2010!$A$2:$AF$230,7,FALSE)),"",VLOOKUP($A12,maastolomake_2010!$A$2:$AF$230,7,FALSE))</f>
        <v>1</v>
      </c>
      <c r="X12">
        <f>IF(ISNA(VLOOKUP($A12,maastolomake_2010!$A$2:$AF$230,8,FALSE)),"",VLOOKUP($A12,maastolomake_2010!$A$2:$AF$230,8,FALSE))</f>
        <v>2</v>
      </c>
      <c r="Y12">
        <f>IF(ISNA(VLOOKUP($A12,maastolomake_2010!$A$2:$AF$230,9,FALSE)),"",VLOOKUP($A12,maastolomake_2010!$A$2:$AF$230,9,FALSE))</f>
        <v>11</v>
      </c>
      <c r="Z12">
        <f>IF(ISNA(VLOOKUP($A12,maastolomake_2010!$A$2:$AF$230,10,FALSE)),"",VLOOKUP($A12,maastolomake_2010!$A$2:$AF$230,10,FALSE))</f>
        <v>278</v>
      </c>
      <c r="AA12">
        <f>IF(ISNA(VLOOKUP($A12,maastolomake_2010!$A$2:$AF$230,32,FALSE)),"",IF(VLOOKUP($A12,maastolomake_2010!$A$2:$AF$230,32,FALSE)=0,"",VLOOKUP($A12,maastolomake_2010!$A$2:$AF$230,32,FALSE)))</f>
      </c>
    </row>
    <row r="13" spans="1:27" ht="12.75">
      <c r="A13">
        <v>10</v>
      </c>
      <c r="B13">
        <f>VLOOKUP($A13,mittaukset_2002!$A$4:$P$270,2,FALSE)</f>
        <v>-6.757299696762745</v>
      </c>
      <c r="C13">
        <f>VLOOKUP($A13,mittaukset_2002!$A$4:$P$270,3,FALSE)</f>
        <v>0.438508225072308</v>
      </c>
      <c r="D13">
        <f>VLOOKUP($A13,mittaukset_2002!$A$4:$P$270,4,FALSE)</f>
        <v>-0.5908672128203902</v>
      </c>
      <c r="E13">
        <f>VLOOKUP($A13,mittaukset_2002!$A$4:$P$270,5,FALSE)</f>
        <v>2515324.6526882583</v>
      </c>
      <c r="F13">
        <f>VLOOKUP($A13,mittaukset_2002!$A$4:$P$270,6,FALSE)</f>
        <v>6860009.255486859</v>
      </c>
      <c r="G13">
        <f>VLOOKUP($A13,mittaukset_2002!$A$4:$P$270,7,FALSE)</f>
        <v>157.4691327871796</v>
      </c>
      <c r="H13">
        <f>VLOOKUP($A13,mittaukset_2002!$A$4:$P$270,8,FALSE)</f>
        <v>2</v>
      </c>
      <c r="I13">
        <f>VLOOKUP($A13,mittaukset_2002!$A$4:$P$270,9,FALSE)</f>
        <v>11</v>
      </c>
      <c r="J13">
        <f>VLOOKUP($A13,mittaukset_2002!$A$4:$P$270,10,FALSE)</f>
        <v>308</v>
      </c>
      <c r="K13" t="str">
        <f>VLOOKUP($A13,mittaukset_2002!$A$4:$P$270,11,FALSE)</f>
        <v> </v>
      </c>
      <c r="L13">
        <f>VLOOKUP($A13,mittaukset_2002!$A$4:$P$270,12,FALSE)</f>
        <v>26.2</v>
      </c>
      <c r="M13">
        <f>VLOOKUP($A13,mittaukset_2002!$A$4:$P$270,13,FALSE)</f>
        <v>14.4</v>
      </c>
      <c r="N13">
        <f>VLOOKUP($A13,mittaukset_2002!$A$4:$P$270,14,FALSE)</f>
        <v>4.515</v>
      </c>
      <c r="O13">
        <f>VLOOKUP($A13,mittaukset_2002!$A$4:$P$270,15,FALSE)</f>
        <v>3.99</v>
      </c>
      <c r="P13">
        <f>VLOOKUP($A13,mittaukset_2002!$A$4:$P$270,16,FALSE)</f>
        <v>3</v>
      </c>
      <c r="Q13" t="str">
        <f>VLOOKUP($A13,mittaukset_2007!$A$2:$E$268,2,FALSE)</f>
        <v>kuusi</v>
      </c>
      <c r="R13">
        <f>VLOOKUP($A13,mittaukset_2007!$A$2:$E$268,3,FALSE)</f>
        <v>316</v>
      </c>
      <c r="S13">
        <f>VLOOKUP($A13,mittaukset_2007!$A$2:$E$268,4,FALSE)</f>
        <v>314</v>
      </c>
      <c r="T13">
        <f>VLOOKUP($A13,mittaukset_2007!$A$2:$E$268,5,FALSE)</f>
        <v>1</v>
      </c>
      <c r="U13">
        <f>IF(ISNA(VLOOKUP($A13,maastolomake_2010!$A$2:$AF$230,3,FALSE)),"",VLOOKUP($A13,maastolomake_2010!$A$2:$AF$230,3,FALSE))</f>
      </c>
      <c r="V13">
        <f>IF(ISNA(VLOOKUP($A13,maastolomake_2010!$A$2:$AF$230,6,FALSE)),"",VLOOKUP($A13,maastolomake_2010!$A$2:$AF$230,6,FALSE))</f>
      </c>
      <c r="W13">
        <f>IF(ISNA(VLOOKUP($A13,maastolomake_2010!$A$2:$AF$230,7,FALSE)),"",VLOOKUP($A13,maastolomake_2010!$A$2:$AF$230,7,FALSE))</f>
      </c>
      <c r="X13">
        <f>IF(ISNA(VLOOKUP($A13,maastolomake_2010!$A$2:$AF$230,8,FALSE)),"",VLOOKUP($A13,maastolomake_2010!$A$2:$AF$230,8,FALSE))</f>
      </c>
      <c r="Y13">
        <f>IF(ISNA(VLOOKUP($A13,maastolomake_2010!$A$2:$AF$230,9,FALSE)),"",VLOOKUP($A13,maastolomake_2010!$A$2:$AF$230,9,FALSE))</f>
      </c>
      <c r="Z13">
        <f>IF(ISNA(VLOOKUP($A13,maastolomake_2010!$A$2:$AF$230,10,FALSE)),"",VLOOKUP($A13,maastolomake_2010!$A$2:$AF$230,10,FALSE))</f>
      </c>
      <c r="AA13">
        <f>IF(ISNA(VLOOKUP($A13,maastolomake_2010!$A$2:$AF$230,32,FALSE)),"",IF(VLOOKUP($A13,maastolomake_2010!$A$2:$AF$230,32,FALSE)=0,"",VLOOKUP($A13,maastolomake_2010!$A$2:$AF$230,32,FALSE)))</f>
      </c>
    </row>
    <row r="14" spans="1:27" ht="12.75">
      <c r="A14">
        <v>12</v>
      </c>
      <c r="B14">
        <f>VLOOKUP($A14,mittaukset_2002!$A$4:$P$270,2,FALSE)</f>
        <v>-5.431700172134471</v>
      </c>
      <c r="C14">
        <f>VLOOKUP($A14,mittaukset_2002!$A$4:$P$270,3,FALSE)</f>
        <v>3.983033058023871</v>
      </c>
      <c r="D14">
        <f>VLOOKUP($A14,mittaukset_2002!$A$4:$P$270,4,FALSE)</f>
        <v>-0.3886700067493053</v>
      </c>
      <c r="E14">
        <f>VLOOKUP($A14,mittaukset_2002!$A$4:$P$270,5,FALSE)</f>
        <v>2515326.652736613</v>
      </c>
      <c r="F14">
        <f>VLOOKUP($A14,mittaukset_2002!$A$4:$P$270,6,FALSE)</f>
        <v>6860012.468067904</v>
      </c>
      <c r="G14">
        <f>VLOOKUP($A14,mittaukset_2002!$A$4:$P$270,7,FALSE)</f>
        <v>157.6713299932507</v>
      </c>
      <c r="H14">
        <f>VLOOKUP($A14,mittaukset_2002!$A$4:$P$270,8,FALSE)</f>
        <v>2</v>
      </c>
      <c r="I14">
        <f>VLOOKUP($A14,mittaukset_2002!$A$4:$P$270,9,FALSE)</f>
        <v>11</v>
      </c>
      <c r="J14">
        <f>VLOOKUP($A14,mittaukset_2002!$A$4:$P$270,10,FALSE)</f>
        <v>301</v>
      </c>
      <c r="K14" t="str">
        <f>VLOOKUP($A14,mittaukset_2002!$A$4:$P$270,11,FALSE)</f>
        <v> </v>
      </c>
      <c r="L14">
        <f>VLOOKUP($A14,mittaukset_2002!$A$4:$P$270,12,FALSE)</f>
        <v>27.7</v>
      </c>
      <c r="M14">
        <f>VLOOKUP($A14,mittaukset_2002!$A$4:$P$270,13,FALSE)</f>
        <v>14.2</v>
      </c>
      <c r="N14">
        <f>VLOOKUP($A14,mittaukset_2002!$A$4:$P$270,14,FALSE)</f>
        <v>-99</v>
      </c>
      <c r="O14">
        <f>VLOOKUP($A14,mittaukset_2002!$A$4:$P$270,15,FALSE)</f>
        <v>-99</v>
      </c>
      <c r="P14">
        <f>VLOOKUP($A14,mittaukset_2002!$A$4:$P$270,16,FALSE)</f>
        <v>3</v>
      </c>
      <c r="Q14" t="str">
        <f>VLOOKUP($A14,mittaukset_2007!$A$2:$E$268,2,FALSE)</f>
        <v>kuusi</v>
      </c>
      <c r="R14">
        <f>VLOOKUP($A14,mittaukset_2007!$A$2:$E$268,3,FALSE)</f>
        <v>313</v>
      </c>
      <c r="S14">
        <f>VLOOKUP($A14,mittaukset_2007!$A$2:$E$268,4,FALSE)</f>
        <v>309</v>
      </c>
      <c r="T14">
        <f>VLOOKUP($A14,mittaukset_2007!$A$2:$E$268,5,FALSE)</f>
        <v>0</v>
      </c>
      <c r="U14">
        <f>IF(ISNA(VLOOKUP($A14,maastolomake_2010!$A$2:$AF$230,3,FALSE)),"",VLOOKUP($A14,maastolomake_2010!$A$2:$AF$230,3,FALSE))</f>
        <v>55</v>
      </c>
      <c r="V14">
        <f>IF(ISNA(VLOOKUP($A14,maastolomake_2010!$A$2:$AF$230,6,FALSE)),"",VLOOKUP($A14,maastolomake_2010!$A$2:$AF$230,6,FALSE))</f>
        <v>1</v>
      </c>
      <c r="W14">
        <f>IF(ISNA(VLOOKUP($A14,maastolomake_2010!$A$2:$AF$230,7,FALSE)),"",VLOOKUP($A14,maastolomake_2010!$A$2:$AF$230,7,FALSE))</f>
        <v>1</v>
      </c>
      <c r="X14">
        <f>IF(ISNA(VLOOKUP($A14,maastolomake_2010!$A$2:$AF$230,8,FALSE)),"",VLOOKUP($A14,maastolomake_2010!$A$2:$AF$230,8,FALSE))</f>
        <v>2</v>
      </c>
      <c r="Y14">
        <f>IF(ISNA(VLOOKUP($A14,maastolomake_2010!$A$2:$AF$230,9,FALSE)),"",VLOOKUP($A14,maastolomake_2010!$A$2:$AF$230,9,FALSE))</f>
        <v>11</v>
      </c>
      <c r="Z14">
        <f>IF(ISNA(VLOOKUP($A14,maastolomake_2010!$A$2:$AF$230,10,FALSE)),"",VLOOKUP($A14,maastolomake_2010!$A$2:$AF$230,10,FALSE))</f>
        <v>321</v>
      </c>
      <c r="AA14">
        <f>IF(ISNA(VLOOKUP($A14,maastolomake_2010!$A$2:$AF$230,32,FALSE)),"",IF(VLOOKUP($A14,maastolomake_2010!$A$2:$AF$230,32,FALSE)=0,"",VLOOKUP($A14,maastolomake_2010!$A$2:$AF$230,32,FALSE)))</f>
      </c>
    </row>
    <row r="15" spans="1:27" ht="12.75">
      <c r="A15">
        <v>13</v>
      </c>
      <c r="B15">
        <f>VLOOKUP($A15,mittaukset_2002!$A$4:$P$270,2,FALSE)</f>
        <v>-8.467202508871702</v>
      </c>
      <c r="C15">
        <f>VLOOKUP($A15,mittaukset_2002!$A$4:$P$270,3,FALSE)</f>
        <v>5.415673320650971</v>
      </c>
      <c r="D15">
        <f>VLOOKUP($A15,mittaukset_2002!$A$4:$P$270,4,FALSE)</f>
        <v>-0.6560420190259654</v>
      </c>
      <c r="E15">
        <f>VLOOKUP($A15,mittaukset_2002!$A$4:$P$270,5,FALSE)</f>
        <v>2515323.960293036</v>
      </c>
      <c r="F15">
        <f>VLOOKUP($A15,mittaukset_2002!$A$4:$P$270,6,FALSE)</f>
        <v>6860014.472433176</v>
      </c>
      <c r="G15">
        <f>VLOOKUP($A15,mittaukset_2002!$A$4:$P$270,7,FALSE)</f>
        <v>157.40395798097404</v>
      </c>
      <c r="H15">
        <f>VLOOKUP($A15,mittaukset_2002!$A$4:$P$270,8,FALSE)</f>
        <v>2</v>
      </c>
      <c r="I15">
        <f>VLOOKUP($A15,mittaukset_2002!$A$4:$P$270,9,FALSE)</f>
        <v>11</v>
      </c>
      <c r="J15">
        <f>VLOOKUP($A15,mittaukset_2002!$A$4:$P$270,10,FALSE)</f>
        <v>248</v>
      </c>
      <c r="K15" t="str">
        <f>VLOOKUP($A15,mittaukset_2002!$A$4:$P$270,11,FALSE)</f>
        <v> </v>
      </c>
      <c r="L15">
        <f>VLOOKUP($A15,mittaukset_2002!$A$4:$P$270,12,FALSE)</f>
        <v>25</v>
      </c>
      <c r="M15">
        <f>VLOOKUP($A15,mittaukset_2002!$A$4:$P$270,13,FALSE)</f>
        <v>13.1</v>
      </c>
      <c r="N15">
        <f>VLOOKUP($A15,mittaukset_2002!$A$4:$P$270,14,FALSE)</f>
        <v>-99</v>
      </c>
      <c r="O15">
        <f>VLOOKUP($A15,mittaukset_2002!$A$4:$P$270,15,FALSE)</f>
        <v>-99</v>
      </c>
      <c r="P15">
        <f>VLOOKUP($A15,mittaukset_2002!$A$4:$P$270,16,FALSE)</f>
        <v>3</v>
      </c>
      <c r="Q15" t="str">
        <f>VLOOKUP($A15,mittaukset_2007!$A$2:$E$268,2,FALSE)</f>
        <v>kuusi</v>
      </c>
      <c r="R15">
        <f>VLOOKUP($A15,mittaukset_2007!$A$2:$E$268,3,FALSE)</f>
        <v>254</v>
      </c>
      <c r="S15">
        <f>VLOOKUP($A15,mittaukset_2007!$A$2:$E$268,4,FALSE)</f>
        <v>252</v>
      </c>
      <c r="T15">
        <f>VLOOKUP($A15,mittaukset_2007!$A$2:$E$268,5,FALSE)</f>
        <v>1</v>
      </c>
      <c r="U15">
        <f>IF(ISNA(VLOOKUP($A15,maastolomake_2010!$A$2:$AF$230,3,FALSE)),"",VLOOKUP($A15,maastolomake_2010!$A$2:$AF$230,3,FALSE))</f>
      </c>
      <c r="V15">
        <f>IF(ISNA(VLOOKUP($A15,maastolomake_2010!$A$2:$AF$230,6,FALSE)),"",VLOOKUP($A15,maastolomake_2010!$A$2:$AF$230,6,FALSE))</f>
      </c>
      <c r="W15">
        <f>IF(ISNA(VLOOKUP($A15,maastolomake_2010!$A$2:$AF$230,7,FALSE)),"",VLOOKUP($A15,maastolomake_2010!$A$2:$AF$230,7,FALSE))</f>
      </c>
      <c r="X15">
        <f>IF(ISNA(VLOOKUP($A15,maastolomake_2010!$A$2:$AF$230,8,FALSE)),"",VLOOKUP($A15,maastolomake_2010!$A$2:$AF$230,8,FALSE))</f>
      </c>
      <c r="Y15">
        <f>IF(ISNA(VLOOKUP($A15,maastolomake_2010!$A$2:$AF$230,9,FALSE)),"",VLOOKUP($A15,maastolomake_2010!$A$2:$AF$230,9,FALSE))</f>
      </c>
      <c r="Z15">
        <f>IF(ISNA(VLOOKUP($A15,maastolomake_2010!$A$2:$AF$230,10,FALSE)),"",VLOOKUP($A15,maastolomake_2010!$A$2:$AF$230,10,FALSE))</f>
      </c>
      <c r="AA15">
        <f>IF(ISNA(VLOOKUP($A15,maastolomake_2010!$A$2:$AF$230,32,FALSE)),"",IF(VLOOKUP($A15,maastolomake_2010!$A$2:$AF$230,32,FALSE)=0,"",VLOOKUP($A15,maastolomake_2010!$A$2:$AF$230,32,FALSE)))</f>
      </c>
    </row>
    <row r="16" spans="1:27" ht="12.75">
      <c r="A16">
        <v>14</v>
      </c>
      <c r="B16">
        <f>VLOOKUP($A16,mittaukset_2002!$A$4:$P$270,2,FALSE)</f>
        <v>-7.071716438141134</v>
      </c>
      <c r="C16">
        <f>VLOOKUP($A16,mittaukset_2002!$A$4:$P$270,3,FALSE)</f>
        <v>7.192653905130335</v>
      </c>
      <c r="D16">
        <f>VLOOKUP($A16,mittaukset_2002!$A$4:$P$270,4,FALSE)</f>
        <v>-0.7455311446908374</v>
      </c>
      <c r="E16">
        <f>VLOOKUP($A16,mittaukset_2002!$A$4:$P$270,5,FALSE)</f>
        <v>2515325.6794810616</v>
      </c>
      <c r="F16">
        <f>VLOOKUP($A16,mittaukset_2002!$A$4:$P$270,6,FALSE)</f>
        <v>6860015.938527956</v>
      </c>
      <c r="G16">
        <f>VLOOKUP($A16,mittaukset_2002!$A$4:$P$270,7,FALSE)</f>
        <v>157.31446885530917</v>
      </c>
      <c r="H16">
        <f>VLOOKUP($A16,mittaukset_2002!$A$4:$P$270,8,FALSE)</f>
        <v>2</v>
      </c>
      <c r="I16">
        <f>VLOOKUP($A16,mittaukset_2002!$A$4:$P$270,9,FALSE)</f>
        <v>11</v>
      </c>
      <c r="J16">
        <f>VLOOKUP($A16,mittaukset_2002!$A$4:$P$270,10,FALSE)</f>
        <v>239</v>
      </c>
      <c r="K16" t="str">
        <f>VLOOKUP($A16,mittaukset_2002!$A$4:$P$270,11,FALSE)</f>
        <v> </v>
      </c>
      <c r="L16">
        <f>VLOOKUP($A16,mittaukset_2002!$A$4:$P$270,12,FALSE)</f>
        <v>26.2</v>
      </c>
      <c r="M16">
        <f>VLOOKUP($A16,mittaukset_2002!$A$4:$P$270,13,FALSE)</f>
        <v>18.7</v>
      </c>
      <c r="N16">
        <f>VLOOKUP($A16,mittaukset_2002!$A$4:$P$270,14,FALSE)</f>
        <v>-99</v>
      </c>
      <c r="O16">
        <f>VLOOKUP($A16,mittaukset_2002!$A$4:$P$270,15,FALSE)</f>
        <v>-99</v>
      </c>
      <c r="P16">
        <f>VLOOKUP($A16,mittaukset_2002!$A$4:$P$270,16,FALSE)</f>
        <v>3</v>
      </c>
      <c r="Q16" t="str">
        <f>VLOOKUP($A16,mittaukset_2007!$A$2:$E$268,2,FALSE)</f>
        <v>kuusi</v>
      </c>
      <c r="R16">
        <f>VLOOKUP($A16,mittaukset_2007!$A$2:$E$268,3,FALSE)</f>
        <v>252</v>
      </c>
      <c r="S16">
        <f>VLOOKUP($A16,mittaukset_2007!$A$2:$E$268,4,FALSE)</f>
        <v>243</v>
      </c>
      <c r="T16">
        <f>VLOOKUP($A16,mittaukset_2007!$A$2:$E$268,5,FALSE)</f>
        <v>0</v>
      </c>
      <c r="U16">
        <f>IF(ISNA(VLOOKUP($A16,maastolomake_2010!$A$2:$AF$230,3,FALSE)),"",VLOOKUP($A16,maastolomake_2010!$A$2:$AF$230,3,FALSE))</f>
        <v>58</v>
      </c>
      <c r="V16">
        <f>IF(ISNA(VLOOKUP($A16,maastolomake_2010!$A$2:$AF$230,6,FALSE)),"",VLOOKUP($A16,maastolomake_2010!$A$2:$AF$230,6,FALSE))</f>
        <v>1</v>
      </c>
      <c r="W16">
        <f>IF(ISNA(VLOOKUP($A16,maastolomake_2010!$A$2:$AF$230,7,FALSE)),"",VLOOKUP($A16,maastolomake_2010!$A$2:$AF$230,7,FALSE))</f>
        <v>1</v>
      </c>
      <c r="X16">
        <f>IF(ISNA(VLOOKUP($A16,maastolomake_2010!$A$2:$AF$230,8,FALSE)),"",VLOOKUP($A16,maastolomake_2010!$A$2:$AF$230,8,FALSE))</f>
        <v>2</v>
      </c>
      <c r="Y16">
        <f>IF(ISNA(VLOOKUP($A16,maastolomake_2010!$A$2:$AF$230,9,FALSE)),"",VLOOKUP($A16,maastolomake_2010!$A$2:$AF$230,9,FALSE))</f>
        <v>11</v>
      </c>
      <c r="Z16">
        <f>IF(ISNA(VLOOKUP($A16,maastolomake_2010!$A$2:$AF$230,10,FALSE)),"",VLOOKUP($A16,maastolomake_2010!$A$2:$AF$230,10,FALSE))</f>
        <v>257</v>
      </c>
      <c r="AA16">
        <f>IF(ISNA(VLOOKUP($A16,maastolomake_2010!$A$2:$AF$230,32,FALSE)),"",IF(VLOOKUP($A16,maastolomake_2010!$A$2:$AF$230,32,FALSE)=0,"",VLOOKUP($A16,maastolomake_2010!$A$2:$AF$230,32,FALSE)))</f>
      </c>
    </row>
    <row r="17" spans="1:27" ht="12.75">
      <c r="A17">
        <v>15</v>
      </c>
      <c r="B17">
        <f>VLOOKUP($A17,mittaukset_2002!$A$4:$P$270,2,FALSE)</f>
        <v>-7.5347711687905825</v>
      </c>
      <c r="C17">
        <f>VLOOKUP($A17,mittaukset_2002!$A$4:$P$270,3,FALSE)</f>
        <v>10.777560898543253</v>
      </c>
      <c r="D17">
        <f>VLOOKUP($A17,mittaukset_2002!$A$4:$P$270,4,FALSE)</f>
        <v>-0.0936729671929887</v>
      </c>
      <c r="E17">
        <f>VLOOKUP($A17,mittaukset_2002!$A$4:$P$270,5,FALSE)</f>
        <v>2515325.9341450385</v>
      </c>
      <c r="F17">
        <f>VLOOKUP($A17,mittaukset_2002!$A$4:$P$270,6,FALSE)</f>
        <v>6860019.544235111</v>
      </c>
      <c r="G17">
        <f>VLOOKUP($A17,mittaukset_2002!$A$4:$P$270,7,FALSE)</f>
        <v>157.96632703280702</v>
      </c>
      <c r="H17">
        <f>VLOOKUP($A17,mittaukset_2002!$A$4:$P$270,8,FALSE)</f>
        <v>2</v>
      </c>
      <c r="I17">
        <f>VLOOKUP($A17,mittaukset_2002!$A$4:$P$270,9,FALSE)</f>
        <v>11</v>
      </c>
      <c r="J17">
        <f>VLOOKUP($A17,mittaukset_2002!$A$4:$P$270,10,FALSE)</f>
        <v>290</v>
      </c>
      <c r="K17" t="str">
        <f>VLOOKUP($A17,mittaukset_2002!$A$4:$P$270,11,FALSE)</f>
        <v> </v>
      </c>
      <c r="L17">
        <f>VLOOKUP($A17,mittaukset_2002!$A$4:$P$270,12,FALSE)</f>
        <v>26.4</v>
      </c>
      <c r="M17">
        <f>VLOOKUP($A17,mittaukset_2002!$A$4:$P$270,13,FALSE)</f>
        <v>13.7</v>
      </c>
      <c r="N17">
        <f>VLOOKUP($A17,mittaukset_2002!$A$4:$P$270,14,FALSE)</f>
        <v>-99</v>
      </c>
      <c r="O17">
        <f>VLOOKUP($A17,mittaukset_2002!$A$4:$P$270,15,FALSE)</f>
        <v>-99</v>
      </c>
      <c r="P17">
        <f>VLOOKUP($A17,mittaukset_2002!$A$4:$P$270,16,FALSE)</f>
        <v>3</v>
      </c>
      <c r="Q17" t="str">
        <f>VLOOKUP($A17,mittaukset_2007!$A$2:$E$268,2,FALSE)</f>
        <v>kuusi</v>
      </c>
      <c r="R17">
        <f>VLOOKUP($A17,mittaukset_2007!$A$2:$E$268,3,FALSE)</f>
        <v>298</v>
      </c>
      <c r="S17">
        <f>VLOOKUP($A17,mittaukset_2007!$A$2:$E$268,4,FALSE)</f>
        <v>306</v>
      </c>
      <c r="T17">
        <f>VLOOKUP($A17,mittaukset_2007!$A$2:$E$268,5,FALSE)</f>
        <v>0</v>
      </c>
      <c r="U17">
        <f>IF(ISNA(VLOOKUP($A17,maastolomake_2010!$A$2:$AF$230,3,FALSE)),"",VLOOKUP($A17,maastolomake_2010!$A$2:$AF$230,3,FALSE))</f>
        <v>60</v>
      </c>
      <c r="V17">
        <f>IF(ISNA(VLOOKUP($A17,maastolomake_2010!$A$2:$AF$230,6,FALSE)),"",VLOOKUP($A17,maastolomake_2010!$A$2:$AF$230,6,FALSE))</f>
        <v>1</v>
      </c>
      <c r="W17">
        <f>IF(ISNA(VLOOKUP($A17,maastolomake_2010!$A$2:$AF$230,7,FALSE)),"",VLOOKUP($A17,maastolomake_2010!$A$2:$AF$230,7,FALSE))</f>
        <v>1</v>
      </c>
      <c r="X17">
        <f>IF(ISNA(VLOOKUP($A17,maastolomake_2010!$A$2:$AF$230,8,FALSE)),"",VLOOKUP($A17,maastolomake_2010!$A$2:$AF$230,8,FALSE))</f>
        <v>2</v>
      </c>
      <c r="Y17">
        <f>IF(ISNA(VLOOKUP($A17,maastolomake_2010!$A$2:$AF$230,9,FALSE)),"",VLOOKUP($A17,maastolomake_2010!$A$2:$AF$230,9,FALSE))</f>
        <v>11</v>
      </c>
      <c r="Z17">
        <f>IF(ISNA(VLOOKUP($A17,maastolomake_2010!$A$2:$AF$230,10,FALSE)),"",VLOOKUP($A17,maastolomake_2010!$A$2:$AF$230,10,FALSE))</f>
        <v>312</v>
      </c>
      <c r="AA17">
        <f>IF(ISNA(VLOOKUP($A17,maastolomake_2010!$A$2:$AF$230,32,FALSE)),"",IF(VLOOKUP($A17,maastolomake_2010!$A$2:$AF$230,32,FALSE)=0,"",VLOOKUP($A17,maastolomake_2010!$A$2:$AF$230,32,FALSE)))</f>
      </c>
    </row>
    <row r="18" spans="1:27" ht="12.75">
      <c r="A18">
        <v>18</v>
      </c>
      <c r="B18">
        <f>VLOOKUP($A18,mittaukset_2002!$A$4:$P$270,2,FALSE)</f>
        <v>-8.404295610339112</v>
      </c>
      <c r="C18">
        <f>VLOOKUP($A18,mittaukset_2002!$A$4:$P$270,3,FALSE)</f>
        <v>14.423271408160893</v>
      </c>
      <c r="D18">
        <f>VLOOKUP($A18,mittaukset_2002!$A$4:$P$270,4,FALSE)</f>
        <v>-0.5306122921059963</v>
      </c>
      <c r="E18">
        <f>VLOOKUP($A18,mittaukset_2002!$A$4:$P$270,5,FALSE)</f>
        <v>2515325.802376736</v>
      </c>
      <c r="F18">
        <f>VLOOKUP($A18,mittaukset_2002!$A$4:$P$270,6,FALSE)</f>
        <v>6860023.289887924</v>
      </c>
      <c r="G18">
        <f>VLOOKUP($A18,mittaukset_2002!$A$4:$P$270,7,FALSE)</f>
        <v>157.52938770789402</v>
      </c>
      <c r="H18">
        <f>VLOOKUP($A18,mittaukset_2002!$A$4:$P$270,8,FALSE)</f>
        <v>2</v>
      </c>
      <c r="I18">
        <f>VLOOKUP($A18,mittaukset_2002!$A$4:$P$270,9,FALSE)</f>
        <v>11</v>
      </c>
      <c r="J18">
        <f>VLOOKUP($A18,mittaukset_2002!$A$4:$P$270,10,FALSE)</f>
        <v>223</v>
      </c>
      <c r="K18" t="str">
        <f>VLOOKUP($A18,mittaukset_2002!$A$4:$P$270,11,FALSE)</f>
        <v> </v>
      </c>
      <c r="L18">
        <f>VLOOKUP($A18,mittaukset_2002!$A$4:$P$270,12,FALSE)</f>
        <v>23</v>
      </c>
      <c r="M18">
        <f>VLOOKUP($A18,mittaukset_2002!$A$4:$P$270,13,FALSE)</f>
        <v>14.1</v>
      </c>
      <c r="N18">
        <f>VLOOKUP($A18,mittaukset_2002!$A$4:$P$270,14,FALSE)</f>
        <v>-99</v>
      </c>
      <c r="O18">
        <f>VLOOKUP($A18,mittaukset_2002!$A$4:$P$270,15,FALSE)</f>
        <v>-99</v>
      </c>
      <c r="P18">
        <f>VLOOKUP($A18,mittaukset_2002!$A$4:$P$270,16,FALSE)</f>
        <v>3</v>
      </c>
      <c r="Q18" t="str">
        <f>VLOOKUP($A18,mittaukset_2007!$A$2:$E$268,2,FALSE)</f>
        <v>kuusi</v>
      </c>
      <c r="R18">
        <f>VLOOKUP($A18,mittaukset_2007!$A$2:$E$268,3,FALSE)</f>
        <v>224</v>
      </c>
      <c r="S18">
        <f>VLOOKUP($A18,mittaukset_2007!$A$2:$E$268,4,FALSE)</f>
        <v>218</v>
      </c>
      <c r="T18">
        <f>VLOOKUP($A18,mittaukset_2007!$A$2:$E$268,5,FALSE)</f>
        <v>1</v>
      </c>
      <c r="U18">
        <f>IF(ISNA(VLOOKUP($A18,maastolomake_2010!$A$2:$AF$230,3,FALSE)),"",VLOOKUP($A18,maastolomake_2010!$A$2:$AF$230,3,FALSE))</f>
      </c>
      <c r="V18">
        <f>IF(ISNA(VLOOKUP($A18,maastolomake_2010!$A$2:$AF$230,6,FALSE)),"",VLOOKUP($A18,maastolomake_2010!$A$2:$AF$230,6,FALSE))</f>
      </c>
      <c r="W18">
        <f>IF(ISNA(VLOOKUP($A18,maastolomake_2010!$A$2:$AF$230,7,FALSE)),"",VLOOKUP($A18,maastolomake_2010!$A$2:$AF$230,7,FALSE))</f>
      </c>
      <c r="X18">
        <f>IF(ISNA(VLOOKUP($A18,maastolomake_2010!$A$2:$AF$230,8,FALSE)),"",VLOOKUP($A18,maastolomake_2010!$A$2:$AF$230,8,FALSE))</f>
      </c>
      <c r="Y18">
        <f>IF(ISNA(VLOOKUP($A18,maastolomake_2010!$A$2:$AF$230,9,FALSE)),"",VLOOKUP($A18,maastolomake_2010!$A$2:$AF$230,9,FALSE))</f>
      </c>
      <c r="Z18">
        <f>IF(ISNA(VLOOKUP($A18,maastolomake_2010!$A$2:$AF$230,10,FALSE)),"",VLOOKUP($A18,maastolomake_2010!$A$2:$AF$230,10,FALSE))</f>
      </c>
      <c r="AA18">
        <f>IF(ISNA(VLOOKUP($A18,maastolomake_2010!$A$2:$AF$230,32,FALSE)),"",IF(VLOOKUP($A18,maastolomake_2010!$A$2:$AF$230,32,FALSE)=0,"",VLOOKUP($A18,maastolomake_2010!$A$2:$AF$230,32,FALSE)))</f>
      </c>
    </row>
    <row r="19" spans="1:27" ht="12.75">
      <c r="A19">
        <v>20</v>
      </c>
      <c r="B19">
        <f>VLOOKUP($A19,mittaukset_2002!$A$4:$P$270,2,FALSE)</f>
        <v>-4.106429820457448</v>
      </c>
      <c r="C19">
        <f>VLOOKUP($A19,mittaukset_2002!$A$4:$P$270,3,FALSE)</f>
        <v>14.51019049218715</v>
      </c>
      <c r="D19">
        <f>VLOOKUP($A19,mittaukset_2002!$A$4:$P$270,4,FALSE)</f>
        <v>-0.0703891182158651</v>
      </c>
      <c r="E19">
        <f>VLOOKUP($A19,mittaukset_2002!$A$4:$P$270,5,FALSE)</f>
        <v>2515330.0326308776</v>
      </c>
      <c r="F19">
        <f>VLOOKUP($A19,mittaukset_2002!$A$4:$P$270,6,FALSE)</f>
        <v>6860022.525587475</v>
      </c>
      <c r="G19">
        <f>VLOOKUP($A19,mittaukset_2002!$A$4:$P$270,7,FALSE)</f>
        <v>157.98961088178413</v>
      </c>
      <c r="H19">
        <f>VLOOKUP($A19,mittaukset_2002!$A$4:$P$270,8,FALSE)</f>
        <v>2</v>
      </c>
      <c r="I19">
        <f>VLOOKUP($A19,mittaukset_2002!$A$4:$P$270,9,FALSE)</f>
        <v>11</v>
      </c>
      <c r="J19">
        <f>VLOOKUP($A19,mittaukset_2002!$A$4:$P$270,10,FALSE)</f>
        <v>258</v>
      </c>
      <c r="K19" t="str">
        <f>VLOOKUP($A19,mittaukset_2002!$A$4:$P$270,11,FALSE)</f>
        <v> </v>
      </c>
      <c r="L19">
        <f>VLOOKUP($A19,mittaukset_2002!$A$4:$P$270,12,FALSE)</f>
        <v>26.3</v>
      </c>
      <c r="M19">
        <f>VLOOKUP($A19,mittaukset_2002!$A$4:$P$270,13,FALSE)</f>
        <v>12.9</v>
      </c>
      <c r="N19">
        <f>VLOOKUP($A19,mittaukset_2002!$A$4:$P$270,14,FALSE)</f>
        <v>3.11</v>
      </c>
      <c r="O19">
        <f>VLOOKUP($A19,mittaukset_2002!$A$4:$P$270,15,FALSE)</f>
        <v>3.025</v>
      </c>
      <c r="P19">
        <f>VLOOKUP($A19,mittaukset_2002!$A$4:$P$270,16,FALSE)</f>
        <v>3</v>
      </c>
      <c r="Q19" t="str">
        <f>VLOOKUP($A19,mittaukset_2007!$A$2:$E$268,2,FALSE)</f>
        <v>kuusi</v>
      </c>
      <c r="R19">
        <f>VLOOKUP($A19,mittaukset_2007!$A$2:$E$268,3,FALSE)</f>
        <v>272</v>
      </c>
      <c r="S19">
        <f>VLOOKUP($A19,mittaukset_2007!$A$2:$E$268,4,FALSE)</f>
        <v>268</v>
      </c>
      <c r="T19">
        <f>VLOOKUP($A19,mittaukset_2007!$A$2:$E$268,5,FALSE)</f>
        <v>0</v>
      </c>
      <c r="U19">
        <f>IF(ISNA(VLOOKUP($A19,maastolomake_2010!$A$2:$AF$230,3,FALSE)),"",VLOOKUP($A19,maastolomake_2010!$A$2:$AF$230,3,FALSE))</f>
        <v>62</v>
      </c>
      <c r="V19">
        <f>IF(ISNA(VLOOKUP($A19,maastolomake_2010!$A$2:$AF$230,6,FALSE)),"",VLOOKUP($A19,maastolomake_2010!$A$2:$AF$230,6,FALSE))</f>
        <v>1</v>
      </c>
      <c r="W19">
        <f>IF(ISNA(VLOOKUP($A19,maastolomake_2010!$A$2:$AF$230,7,FALSE)),"",VLOOKUP($A19,maastolomake_2010!$A$2:$AF$230,7,FALSE))</f>
        <v>1</v>
      </c>
      <c r="X19">
        <f>IF(ISNA(VLOOKUP($A19,maastolomake_2010!$A$2:$AF$230,8,FALSE)),"",VLOOKUP($A19,maastolomake_2010!$A$2:$AF$230,8,FALSE))</f>
        <v>2</v>
      </c>
      <c r="Y19">
        <f>IF(ISNA(VLOOKUP($A19,maastolomake_2010!$A$2:$AF$230,9,FALSE)),"",VLOOKUP($A19,maastolomake_2010!$A$2:$AF$230,9,FALSE))</f>
        <v>11</v>
      </c>
      <c r="Z19">
        <f>IF(ISNA(VLOOKUP($A19,maastolomake_2010!$A$2:$AF$230,10,FALSE)),"",VLOOKUP($A19,maastolomake_2010!$A$2:$AF$230,10,FALSE))</f>
        <v>280</v>
      </c>
      <c r="AA19">
        <f>IF(ISNA(VLOOKUP($A19,maastolomake_2010!$A$2:$AF$230,32,FALSE)),"",IF(VLOOKUP($A19,maastolomake_2010!$A$2:$AF$230,32,FALSE)=0,"",VLOOKUP($A19,maastolomake_2010!$A$2:$AF$230,32,FALSE)))</f>
      </c>
    </row>
    <row r="20" spans="1:27" ht="12.75">
      <c r="A20">
        <v>22</v>
      </c>
      <c r="B20">
        <f>VLOOKUP($A20,mittaukset_2002!$A$4:$P$270,2,FALSE)</f>
        <v>-3.326617160509903</v>
      </c>
      <c r="C20">
        <f>VLOOKUP($A20,mittaukset_2002!$A$4:$P$270,3,FALSE)</f>
        <v>10.896655077150214</v>
      </c>
      <c r="D20">
        <f>VLOOKUP($A20,mittaukset_2002!$A$4:$P$270,4,FALSE)</f>
        <v>0.19185709440303372</v>
      </c>
      <c r="E20">
        <f>VLOOKUP($A20,mittaukset_2002!$A$4:$P$270,5,FALSE)</f>
        <v>2515330.08281695</v>
      </c>
      <c r="F20">
        <f>VLOOKUP($A20,mittaukset_2002!$A$4:$P$270,6,FALSE)</f>
        <v>6860018.829207173</v>
      </c>
      <c r="G20">
        <f>VLOOKUP($A20,mittaukset_2002!$A$4:$P$270,7,FALSE)</f>
        <v>158.25185709440305</v>
      </c>
      <c r="H20">
        <f>VLOOKUP($A20,mittaukset_2002!$A$4:$P$270,8,FALSE)</f>
        <v>2</v>
      </c>
      <c r="I20">
        <f>VLOOKUP($A20,mittaukset_2002!$A$4:$P$270,9,FALSE)</f>
        <v>11</v>
      </c>
      <c r="J20">
        <f>VLOOKUP($A20,mittaukset_2002!$A$4:$P$270,10,FALSE)</f>
        <v>285</v>
      </c>
      <c r="K20" t="str">
        <f>VLOOKUP($A20,mittaukset_2002!$A$4:$P$270,11,FALSE)</f>
        <v> </v>
      </c>
      <c r="L20">
        <f>VLOOKUP($A20,mittaukset_2002!$A$4:$P$270,12,FALSE)</f>
        <v>26.4</v>
      </c>
      <c r="M20">
        <f>VLOOKUP($A20,mittaukset_2002!$A$4:$P$270,13,FALSE)</f>
        <v>14.7</v>
      </c>
      <c r="N20">
        <f>VLOOKUP($A20,mittaukset_2002!$A$4:$P$270,14,FALSE)</f>
        <v>-99</v>
      </c>
      <c r="O20">
        <f>VLOOKUP($A20,mittaukset_2002!$A$4:$P$270,15,FALSE)</f>
        <v>-99</v>
      </c>
      <c r="P20">
        <f>VLOOKUP($A20,mittaukset_2002!$A$4:$P$270,16,FALSE)</f>
        <v>3</v>
      </c>
      <c r="Q20" t="str">
        <f>VLOOKUP($A20,mittaukset_2007!$A$2:$E$268,2,FALSE)</f>
        <v>kuusi</v>
      </c>
      <c r="R20">
        <f>VLOOKUP($A20,mittaukset_2007!$A$2:$E$268,3,FALSE)</f>
        <v>307</v>
      </c>
      <c r="S20">
        <f>VLOOKUP($A20,mittaukset_2007!$A$2:$E$268,4,FALSE)</f>
        <v>296</v>
      </c>
      <c r="T20">
        <f>VLOOKUP($A20,mittaukset_2007!$A$2:$E$268,5,FALSE)</f>
        <v>0</v>
      </c>
      <c r="U20">
        <f>IF(ISNA(VLOOKUP($A20,maastolomake_2010!$A$2:$AF$230,3,FALSE)),"",VLOOKUP($A20,maastolomake_2010!$A$2:$AF$230,3,FALSE))</f>
        <v>61</v>
      </c>
      <c r="V20">
        <f>IF(ISNA(VLOOKUP($A20,maastolomake_2010!$A$2:$AF$230,6,FALSE)),"",VLOOKUP($A20,maastolomake_2010!$A$2:$AF$230,6,FALSE))</f>
        <v>1</v>
      </c>
      <c r="W20">
        <f>IF(ISNA(VLOOKUP($A20,maastolomake_2010!$A$2:$AF$230,7,FALSE)),"",VLOOKUP($A20,maastolomake_2010!$A$2:$AF$230,7,FALSE))</f>
        <v>1</v>
      </c>
      <c r="X20">
        <f>IF(ISNA(VLOOKUP($A20,maastolomake_2010!$A$2:$AF$230,8,FALSE)),"",VLOOKUP($A20,maastolomake_2010!$A$2:$AF$230,8,FALSE))</f>
        <v>2</v>
      </c>
      <c r="Y20">
        <f>IF(ISNA(VLOOKUP($A20,maastolomake_2010!$A$2:$AF$230,9,FALSE)),"",VLOOKUP($A20,maastolomake_2010!$A$2:$AF$230,9,FALSE))</f>
        <v>11</v>
      </c>
      <c r="Z20">
        <f>IF(ISNA(VLOOKUP($A20,maastolomake_2010!$A$2:$AF$230,10,FALSE)),"",VLOOKUP($A20,maastolomake_2010!$A$2:$AF$230,10,FALSE))</f>
        <v>317</v>
      </c>
      <c r="AA20">
        <f>IF(ISNA(VLOOKUP($A20,maastolomake_2010!$A$2:$AF$230,32,FALSE)),"",IF(VLOOKUP($A20,maastolomake_2010!$A$2:$AF$230,32,FALSE)=0,"",VLOOKUP($A20,maastolomake_2010!$A$2:$AF$230,32,FALSE)))</f>
      </c>
    </row>
    <row r="21" spans="1:27" ht="12.75">
      <c r="A21">
        <v>24</v>
      </c>
      <c r="B21">
        <f>VLOOKUP($A21,mittaukset_2002!$A$4:$P$270,2,FALSE)</f>
        <v>-3.004624455711814</v>
      </c>
      <c r="C21">
        <f>VLOOKUP($A21,mittaukset_2002!$A$4:$P$270,3,FALSE)</f>
        <v>7.621389577754712</v>
      </c>
      <c r="D21">
        <f>VLOOKUP($A21,mittaukset_2002!$A$4:$P$270,4,FALSE)</f>
        <v>-0.001017914417367427</v>
      </c>
      <c r="E21">
        <f>VLOOKUP($A21,mittaukset_2002!$A$4:$P$270,5,FALSE)</f>
        <v>2515329.7510768496</v>
      </c>
      <c r="F21">
        <f>VLOOKUP($A21,mittaukset_2002!$A$4:$P$270,6,FALSE)</f>
        <v>6860015.554914592</v>
      </c>
      <c r="G21">
        <f>VLOOKUP($A21,mittaukset_2002!$A$4:$P$270,7,FALSE)</f>
        <v>158.05898208558264</v>
      </c>
      <c r="H21">
        <f>VLOOKUP($A21,mittaukset_2002!$A$4:$P$270,8,FALSE)</f>
        <v>2</v>
      </c>
      <c r="I21">
        <f>VLOOKUP($A21,mittaukset_2002!$A$4:$P$270,9,FALSE)</f>
        <v>11</v>
      </c>
      <c r="J21">
        <f>VLOOKUP($A21,mittaukset_2002!$A$4:$P$270,10,FALSE)</f>
        <v>264</v>
      </c>
      <c r="K21" t="str">
        <f>VLOOKUP($A21,mittaukset_2002!$A$4:$P$270,11,FALSE)</f>
        <v> </v>
      </c>
      <c r="L21">
        <f>VLOOKUP($A21,mittaukset_2002!$A$4:$P$270,12,FALSE)</f>
        <v>25.4</v>
      </c>
      <c r="M21">
        <f>VLOOKUP($A21,mittaukset_2002!$A$4:$P$270,13,FALSE)</f>
        <v>13.9</v>
      </c>
      <c r="N21">
        <f>VLOOKUP($A21,mittaukset_2002!$A$4:$P$270,14,FALSE)</f>
        <v>-99</v>
      </c>
      <c r="O21">
        <f>VLOOKUP($A21,mittaukset_2002!$A$4:$P$270,15,FALSE)</f>
        <v>-99</v>
      </c>
      <c r="P21">
        <f>VLOOKUP($A21,mittaukset_2002!$A$4:$P$270,16,FALSE)</f>
        <v>3</v>
      </c>
      <c r="Q21" t="str">
        <f>VLOOKUP($A21,mittaukset_2007!$A$2:$E$268,2,FALSE)</f>
        <v>kuusi</v>
      </c>
      <c r="R21">
        <f>VLOOKUP($A21,mittaukset_2007!$A$2:$E$268,3,FALSE)</f>
        <v>271</v>
      </c>
      <c r="S21">
        <f>VLOOKUP($A21,mittaukset_2007!$A$2:$E$268,4,FALSE)</f>
        <v>255</v>
      </c>
      <c r="T21">
        <f>VLOOKUP($A21,mittaukset_2007!$A$2:$E$268,5,FALSE)</f>
        <v>1</v>
      </c>
      <c r="U21">
        <f>IF(ISNA(VLOOKUP($A21,maastolomake_2010!$A$2:$AF$230,3,FALSE)),"",VLOOKUP($A21,maastolomake_2010!$A$2:$AF$230,3,FALSE))</f>
      </c>
      <c r="V21">
        <f>IF(ISNA(VLOOKUP($A21,maastolomake_2010!$A$2:$AF$230,6,FALSE)),"",VLOOKUP($A21,maastolomake_2010!$A$2:$AF$230,6,FALSE))</f>
      </c>
      <c r="W21">
        <f>IF(ISNA(VLOOKUP($A21,maastolomake_2010!$A$2:$AF$230,7,FALSE)),"",VLOOKUP($A21,maastolomake_2010!$A$2:$AF$230,7,FALSE))</f>
      </c>
      <c r="X21">
        <f>IF(ISNA(VLOOKUP($A21,maastolomake_2010!$A$2:$AF$230,8,FALSE)),"",VLOOKUP($A21,maastolomake_2010!$A$2:$AF$230,8,FALSE))</f>
      </c>
      <c r="Y21">
        <f>IF(ISNA(VLOOKUP($A21,maastolomake_2010!$A$2:$AF$230,9,FALSE)),"",VLOOKUP($A21,maastolomake_2010!$A$2:$AF$230,9,FALSE))</f>
      </c>
      <c r="Z21">
        <f>IF(ISNA(VLOOKUP($A21,maastolomake_2010!$A$2:$AF$230,10,FALSE)),"",VLOOKUP($A21,maastolomake_2010!$A$2:$AF$230,10,FALSE))</f>
      </c>
      <c r="AA21">
        <f>IF(ISNA(VLOOKUP($A21,maastolomake_2010!$A$2:$AF$230,32,FALSE)),"",IF(VLOOKUP($A21,maastolomake_2010!$A$2:$AF$230,32,FALSE)=0,"",VLOOKUP($A21,maastolomake_2010!$A$2:$AF$230,32,FALSE)))</f>
      </c>
    </row>
    <row r="22" spans="1:27" ht="12.75">
      <c r="A22">
        <v>26</v>
      </c>
      <c r="B22">
        <f>VLOOKUP($A22,mittaukset_2002!$A$4:$P$270,2,FALSE)</f>
        <v>-2.47437412944062</v>
      </c>
      <c r="C22">
        <f>VLOOKUP($A22,mittaukset_2002!$A$4:$P$270,3,FALSE)</f>
        <v>4.106503874221254</v>
      </c>
      <c r="D22">
        <f>VLOOKUP($A22,mittaukset_2002!$A$4:$P$270,4,FALSE)</f>
        <v>-0.09972028988311077</v>
      </c>
      <c r="E22">
        <f>VLOOKUP($A22,mittaukset_2002!$A$4:$P$270,5,FALSE)</f>
        <v>2515329.5761229997</v>
      </c>
      <c r="F22">
        <f>VLOOKUP($A22,mittaukset_2002!$A$4:$P$270,6,FALSE)</f>
        <v>6860012.004565586</v>
      </c>
      <c r="G22">
        <f>VLOOKUP($A22,mittaukset_2002!$A$4:$P$270,7,FALSE)</f>
        <v>157.96027971011688</v>
      </c>
      <c r="H22">
        <f>VLOOKUP($A22,mittaukset_2002!$A$4:$P$270,8,FALSE)</f>
        <v>2</v>
      </c>
      <c r="I22">
        <f>VLOOKUP($A22,mittaukset_2002!$A$4:$P$270,9,FALSE)</f>
        <v>11</v>
      </c>
      <c r="J22">
        <f>VLOOKUP($A22,mittaukset_2002!$A$4:$P$270,10,FALSE)</f>
        <v>353</v>
      </c>
      <c r="K22" t="str">
        <f>VLOOKUP($A22,mittaukset_2002!$A$4:$P$270,11,FALSE)</f>
        <v> </v>
      </c>
      <c r="L22">
        <f>VLOOKUP($A22,mittaukset_2002!$A$4:$P$270,12,FALSE)</f>
        <v>29.4</v>
      </c>
      <c r="M22">
        <f>VLOOKUP($A22,mittaukset_2002!$A$4:$P$270,13,FALSE)</f>
        <v>16.3</v>
      </c>
      <c r="N22">
        <f>VLOOKUP($A22,mittaukset_2002!$A$4:$P$270,14,FALSE)</f>
        <v>-99</v>
      </c>
      <c r="O22">
        <f>VLOOKUP($A22,mittaukset_2002!$A$4:$P$270,15,FALSE)</f>
        <v>-99</v>
      </c>
      <c r="P22">
        <f>VLOOKUP($A22,mittaukset_2002!$A$4:$P$270,16,FALSE)</f>
        <v>3</v>
      </c>
      <c r="Q22" t="str">
        <f>VLOOKUP($A22,mittaukset_2007!$A$2:$E$268,2,FALSE)</f>
        <v>kuusi</v>
      </c>
      <c r="R22">
        <f>VLOOKUP($A22,mittaukset_2007!$A$2:$E$268,3,FALSE)</f>
        <v>367</v>
      </c>
      <c r="S22">
        <f>VLOOKUP($A22,mittaukset_2007!$A$2:$E$268,4,FALSE)</f>
        <v>359</v>
      </c>
      <c r="T22">
        <f>VLOOKUP($A22,mittaukset_2007!$A$2:$E$268,5,FALSE)</f>
        <v>0</v>
      </c>
      <c r="U22">
        <f>IF(ISNA(VLOOKUP($A22,maastolomake_2010!$A$2:$AF$230,3,FALSE)),"",VLOOKUP($A22,maastolomake_2010!$A$2:$AF$230,3,FALSE))</f>
        <v>57</v>
      </c>
      <c r="V22">
        <f>IF(ISNA(VLOOKUP($A22,maastolomake_2010!$A$2:$AF$230,6,FALSE)),"",VLOOKUP($A22,maastolomake_2010!$A$2:$AF$230,6,FALSE))</f>
        <v>1</v>
      </c>
      <c r="W22">
        <f>IF(ISNA(VLOOKUP($A22,maastolomake_2010!$A$2:$AF$230,7,FALSE)),"",VLOOKUP($A22,maastolomake_2010!$A$2:$AF$230,7,FALSE))</f>
        <v>1</v>
      </c>
      <c r="X22">
        <f>IF(ISNA(VLOOKUP($A22,maastolomake_2010!$A$2:$AF$230,8,FALSE)),"",VLOOKUP($A22,maastolomake_2010!$A$2:$AF$230,8,FALSE))</f>
        <v>2</v>
      </c>
      <c r="Y22">
        <f>IF(ISNA(VLOOKUP($A22,maastolomake_2010!$A$2:$AF$230,9,FALSE)),"",VLOOKUP($A22,maastolomake_2010!$A$2:$AF$230,9,FALSE))</f>
        <v>11</v>
      </c>
      <c r="Z22">
        <f>IF(ISNA(VLOOKUP($A22,maastolomake_2010!$A$2:$AF$230,10,FALSE)),"",VLOOKUP($A22,maastolomake_2010!$A$2:$AF$230,10,FALSE))</f>
        <v>382</v>
      </c>
      <c r="AA22">
        <f>IF(ISNA(VLOOKUP($A22,maastolomake_2010!$A$2:$AF$230,32,FALSE)),"",IF(VLOOKUP($A22,maastolomake_2010!$A$2:$AF$230,32,FALSE)=0,"",VLOOKUP($A22,maastolomake_2010!$A$2:$AF$230,32,FALSE)))</f>
      </c>
    </row>
    <row r="23" spans="1:27" ht="12.75">
      <c r="A23">
        <v>27</v>
      </c>
      <c r="B23">
        <f>VLOOKUP($A23,mittaukset_2002!$A$4:$P$270,2,FALSE)</f>
        <v>-2.6966964655357772</v>
      </c>
      <c r="C23">
        <f>VLOOKUP($A23,mittaukset_2002!$A$4:$P$270,3,FALSE)</f>
        <v>0.6341038635302567</v>
      </c>
      <c r="D23">
        <f>VLOOKUP($A23,mittaukset_2002!$A$4:$P$270,4,FALSE)</f>
        <v>-0.232548546728523</v>
      </c>
      <c r="E23">
        <f>VLOOKUP($A23,mittaukset_2002!$A$4:$P$270,5,FALSE)</f>
        <v>2515328.671841471</v>
      </c>
      <c r="F23">
        <f>VLOOKUP($A23,mittaukset_2002!$A$4:$P$270,6,FALSE)</f>
        <v>6860008.644615591</v>
      </c>
      <c r="G23">
        <f>VLOOKUP($A23,mittaukset_2002!$A$4:$P$270,7,FALSE)</f>
        <v>157.8274514532715</v>
      </c>
      <c r="H23">
        <f>VLOOKUP($A23,mittaukset_2002!$A$4:$P$270,8,FALSE)</f>
        <v>2</v>
      </c>
      <c r="I23">
        <f>VLOOKUP($A23,mittaukset_2002!$A$4:$P$270,9,FALSE)</f>
        <v>11</v>
      </c>
      <c r="J23">
        <f>VLOOKUP($A23,mittaukset_2002!$A$4:$P$270,10,FALSE)</f>
        <v>283</v>
      </c>
      <c r="K23" t="str">
        <f>VLOOKUP($A23,mittaukset_2002!$A$4:$P$270,11,FALSE)</f>
        <v> </v>
      </c>
      <c r="L23">
        <f>VLOOKUP($A23,mittaukset_2002!$A$4:$P$270,12,FALSE)</f>
        <v>25.4</v>
      </c>
      <c r="M23">
        <f>VLOOKUP($A23,mittaukset_2002!$A$4:$P$270,13,FALSE)</f>
        <v>11.7</v>
      </c>
      <c r="N23">
        <f>VLOOKUP($A23,mittaukset_2002!$A$4:$P$270,14,FALSE)</f>
        <v>-99</v>
      </c>
      <c r="O23">
        <f>VLOOKUP($A23,mittaukset_2002!$A$4:$P$270,15,FALSE)</f>
        <v>-99</v>
      </c>
      <c r="P23">
        <f>VLOOKUP($A23,mittaukset_2002!$A$4:$P$270,16,FALSE)</f>
        <v>3</v>
      </c>
      <c r="Q23" t="str">
        <f>VLOOKUP($A23,mittaukset_2007!$A$2:$E$268,2,FALSE)</f>
        <v>kuusi</v>
      </c>
      <c r="R23">
        <f>VLOOKUP($A23,mittaukset_2007!$A$2:$E$268,3,FALSE)</f>
        <v>292</v>
      </c>
      <c r="S23">
        <f>VLOOKUP($A23,mittaukset_2007!$A$2:$E$268,4,FALSE)</f>
        <v>283</v>
      </c>
      <c r="T23">
        <f>VLOOKUP($A23,mittaukset_2007!$A$2:$E$268,5,FALSE)</f>
        <v>0</v>
      </c>
      <c r="U23">
        <f>IF(ISNA(VLOOKUP($A23,maastolomake_2010!$A$2:$AF$230,3,FALSE)),"",VLOOKUP($A23,maastolomake_2010!$A$2:$AF$230,3,FALSE))</f>
        <v>54</v>
      </c>
      <c r="V23">
        <f>IF(ISNA(VLOOKUP($A23,maastolomake_2010!$A$2:$AF$230,6,FALSE)),"",VLOOKUP($A23,maastolomake_2010!$A$2:$AF$230,6,FALSE))</f>
        <v>1</v>
      </c>
      <c r="W23">
        <f>IF(ISNA(VLOOKUP($A23,maastolomake_2010!$A$2:$AF$230,7,FALSE)),"",VLOOKUP($A23,maastolomake_2010!$A$2:$AF$230,7,FALSE))</f>
        <v>1</v>
      </c>
      <c r="X23">
        <f>IF(ISNA(VLOOKUP($A23,maastolomake_2010!$A$2:$AF$230,8,FALSE)),"",VLOOKUP($A23,maastolomake_2010!$A$2:$AF$230,8,FALSE))</f>
        <v>2</v>
      </c>
      <c r="Y23">
        <f>IF(ISNA(VLOOKUP($A23,maastolomake_2010!$A$2:$AF$230,9,FALSE)),"",VLOOKUP($A23,maastolomake_2010!$A$2:$AF$230,9,FALSE))</f>
        <v>11</v>
      </c>
      <c r="Z23">
        <f>IF(ISNA(VLOOKUP($A23,maastolomake_2010!$A$2:$AF$230,10,FALSE)),"",VLOOKUP($A23,maastolomake_2010!$A$2:$AF$230,10,FALSE))</f>
        <v>299</v>
      </c>
      <c r="AA23">
        <f>IF(ISNA(VLOOKUP($A23,maastolomake_2010!$A$2:$AF$230,32,FALSE)),"",IF(VLOOKUP($A23,maastolomake_2010!$A$2:$AF$230,32,FALSE)=0,"",VLOOKUP($A23,maastolomake_2010!$A$2:$AF$230,32,FALSE)))</f>
      </c>
    </row>
    <row r="24" spans="1:27" ht="12.75">
      <c r="A24">
        <v>28</v>
      </c>
      <c r="B24">
        <f>VLOOKUP($A24,mittaukset_2002!$A$4:$P$270,2,FALSE)</f>
        <v>-2.4539430034426752</v>
      </c>
      <c r="C24">
        <f>VLOOKUP($A24,mittaukset_2002!$A$4:$P$270,3,FALSE)</f>
        <v>-3.1458827414281956</v>
      </c>
      <c r="D24">
        <f>VLOOKUP($A24,mittaukset_2002!$A$4:$P$270,4,FALSE)</f>
        <v>-0.3171799476481665</v>
      </c>
      <c r="E24">
        <f>VLOOKUP($A24,mittaukset_2002!$A$4:$P$270,5,FALSE)</f>
        <v>2515328.162663594</v>
      </c>
      <c r="F24">
        <f>VLOOKUP($A24,mittaukset_2002!$A$4:$P$270,6,FALSE)</f>
        <v>6860004.891221678</v>
      </c>
      <c r="G24">
        <f>VLOOKUP($A24,mittaukset_2002!$A$4:$P$270,7,FALSE)</f>
        <v>157.74282005235185</v>
      </c>
      <c r="H24">
        <f>VLOOKUP($A24,mittaukset_2002!$A$4:$P$270,8,FALSE)</f>
        <v>2</v>
      </c>
      <c r="I24">
        <f>VLOOKUP($A24,mittaukset_2002!$A$4:$P$270,9,FALSE)</f>
        <v>11</v>
      </c>
      <c r="J24">
        <f>VLOOKUP($A24,mittaukset_2002!$A$4:$P$270,10,FALSE)</f>
        <v>308</v>
      </c>
      <c r="K24" t="str">
        <f>VLOOKUP($A24,mittaukset_2002!$A$4:$P$270,11,FALSE)</f>
        <v> </v>
      </c>
      <c r="L24">
        <f>VLOOKUP($A24,mittaukset_2002!$A$4:$P$270,12,FALSE)</f>
        <v>28.3</v>
      </c>
      <c r="M24">
        <f>VLOOKUP($A24,mittaukset_2002!$A$4:$P$270,13,FALSE)</f>
        <v>9.5</v>
      </c>
      <c r="N24">
        <f>VLOOKUP($A24,mittaukset_2002!$A$4:$P$270,14,FALSE)</f>
        <v>-99</v>
      </c>
      <c r="O24">
        <f>VLOOKUP($A24,mittaukset_2002!$A$4:$P$270,15,FALSE)</f>
        <v>-99</v>
      </c>
      <c r="P24">
        <f>VLOOKUP($A24,mittaukset_2002!$A$4:$P$270,16,FALSE)</f>
        <v>3</v>
      </c>
      <c r="Q24" t="str">
        <f>VLOOKUP($A24,mittaukset_2007!$A$2:$E$268,2,FALSE)</f>
        <v>kuusi</v>
      </c>
      <c r="R24">
        <f>VLOOKUP($A24,mittaukset_2007!$A$2:$E$268,3,FALSE)</f>
        <v>318</v>
      </c>
      <c r="S24">
        <f>VLOOKUP($A24,mittaukset_2007!$A$2:$E$268,4,FALSE)</f>
        <v>324</v>
      </c>
      <c r="T24">
        <f>VLOOKUP($A24,mittaukset_2007!$A$2:$E$268,5,FALSE)</f>
        <v>0</v>
      </c>
      <c r="U24">
        <f>IF(ISNA(VLOOKUP($A24,maastolomake_2010!$A$2:$AF$230,3,FALSE)),"",VLOOKUP($A24,maastolomake_2010!$A$2:$AF$230,3,FALSE))</f>
        <v>98</v>
      </c>
      <c r="V24">
        <f>IF(ISNA(VLOOKUP($A24,maastolomake_2010!$A$2:$AF$230,6,FALSE)),"",VLOOKUP($A24,maastolomake_2010!$A$2:$AF$230,6,FALSE))</f>
        <v>1</v>
      </c>
      <c r="W24">
        <f>IF(ISNA(VLOOKUP($A24,maastolomake_2010!$A$2:$AF$230,7,FALSE)),"",VLOOKUP($A24,maastolomake_2010!$A$2:$AF$230,7,FALSE))</f>
        <v>1</v>
      </c>
      <c r="X24">
        <f>IF(ISNA(VLOOKUP($A24,maastolomake_2010!$A$2:$AF$230,8,FALSE)),"",VLOOKUP($A24,maastolomake_2010!$A$2:$AF$230,8,FALSE))</f>
        <v>2</v>
      </c>
      <c r="Y24">
        <f>IF(ISNA(VLOOKUP($A24,maastolomake_2010!$A$2:$AF$230,9,FALSE)),"",VLOOKUP($A24,maastolomake_2010!$A$2:$AF$230,9,FALSE))</f>
        <v>11</v>
      </c>
      <c r="Z24">
        <f>IF(ISNA(VLOOKUP($A24,maastolomake_2010!$A$2:$AF$230,10,FALSE)),"",VLOOKUP($A24,maastolomake_2010!$A$2:$AF$230,10,FALSE))</f>
        <v>325</v>
      </c>
      <c r="AA24">
        <f>IF(ISNA(VLOOKUP($A24,maastolomake_2010!$A$2:$AF$230,32,FALSE)),"",IF(VLOOKUP($A24,maastolomake_2010!$A$2:$AF$230,32,FALSE)=0,"",VLOOKUP($A24,maastolomake_2010!$A$2:$AF$230,32,FALSE)))</f>
      </c>
    </row>
    <row r="25" spans="1:27" ht="12.75">
      <c r="A25">
        <v>30</v>
      </c>
      <c r="B25">
        <f>VLOOKUP($A25,mittaukset_2002!$A$4:$P$270,2,FALSE)</f>
        <v>-2.3011137247769886</v>
      </c>
      <c r="C25">
        <f>VLOOKUP($A25,mittaukset_2002!$A$4:$P$270,3,FALSE)</f>
        <v>-9.884334559520518</v>
      </c>
      <c r="D25">
        <f>VLOOKUP($A25,mittaukset_2002!$A$4:$P$270,4,FALSE)</f>
        <v>-0.37617637383737557</v>
      </c>
      <c r="E25">
        <f>VLOOKUP($A25,mittaukset_2002!$A$4:$P$270,5,FALSE)</f>
        <v>2515326.9805732653</v>
      </c>
      <c r="F25">
        <f>VLOOKUP($A25,mittaukset_2002!$A$4:$P$270,6,FALSE)</f>
        <v>6859998.25550377</v>
      </c>
      <c r="G25">
        <f>VLOOKUP($A25,mittaukset_2002!$A$4:$P$270,7,FALSE)</f>
        <v>157.68382362616262</v>
      </c>
      <c r="H25">
        <f>VLOOKUP($A25,mittaukset_2002!$A$4:$P$270,8,FALSE)</f>
        <v>2</v>
      </c>
      <c r="I25">
        <f>VLOOKUP($A25,mittaukset_2002!$A$4:$P$270,9,FALSE)</f>
        <v>11</v>
      </c>
      <c r="J25">
        <f>VLOOKUP($A25,mittaukset_2002!$A$4:$P$270,10,FALSE)</f>
        <v>294</v>
      </c>
      <c r="K25" t="str">
        <f>VLOOKUP($A25,mittaukset_2002!$A$4:$P$270,11,FALSE)</f>
        <v> </v>
      </c>
      <c r="L25">
        <f>VLOOKUP($A25,mittaukset_2002!$A$4:$P$270,12,FALSE)</f>
        <v>26.1</v>
      </c>
      <c r="M25">
        <f>VLOOKUP($A25,mittaukset_2002!$A$4:$P$270,13,FALSE)</f>
        <v>10.8</v>
      </c>
      <c r="N25">
        <f>VLOOKUP($A25,mittaukset_2002!$A$4:$P$270,14,FALSE)</f>
        <v>-99</v>
      </c>
      <c r="O25">
        <f>VLOOKUP($A25,mittaukset_2002!$A$4:$P$270,15,FALSE)</f>
        <v>-99</v>
      </c>
      <c r="P25">
        <f>VLOOKUP($A25,mittaukset_2002!$A$4:$P$270,16,FALSE)</f>
        <v>3</v>
      </c>
      <c r="Q25" t="str">
        <f>VLOOKUP($A25,mittaukset_2007!$A$2:$E$268,2,FALSE)</f>
        <v>kuusi</v>
      </c>
      <c r="R25">
        <f>VLOOKUP($A25,mittaukset_2007!$A$2:$E$268,3,FALSE)</f>
        <v>304</v>
      </c>
      <c r="S25">
        <f>VLOOKUP($A25,mittaukset_2007!$A$2:$E$268,4,FALSE)</f>
        <v>289</v>
      </c>
      <c r="T25">
        <f>VLOOKUP($A25,mittaukset_2007!$A$2:$E$268,5,FALSE)</f>
        <v>0</v>
      </c>
      <c r="U25">
        <f>IF(ISNA(VLOOKUP($A25,maastolomake_2010!$A$2:$AF$230,3,FALSE)),"",VLOOKUP($A25,maastolomake_2010!$A$2:$AF$230,3,FALSE))</f>
        <v>97</v>
      </c>
      <c r="V25">
        <f>IF(ISNA(VLOOKUP($A25,maastolomake_2010!$A$2:$AF$230,6,FALSE)),"",VLOOKUP($A25,maastolomake_2010!$A$2:$AF$230,6,FALSE))</f>
        <v>1</v>
      </c>
      <c r="W25">
        <f>IF(ISNA(VLOOKUP($A25,maastolomake_2010!$A$2:$AF$230,7,FALSE)),"",VLOOKUP($A25,maastolomake_2010!$A$2:$AF$230,7,FALSE))</f>
        <v>1</v>
      </c>
      <c r="X25">
        <f>IF(ISNA(VLOOKUP($A25,maastolomake_2010!$A$2:$AF$230,8,FALSE)),"",VLOOKUP($A25,maastolomake_2010!$A$2:$AF$230,8,FALSE))</f>
        <v>2</v>
      </c>
      <c r="Y25">
        <f>IF(ISNA(VLOOKUP($A25,maastolomake_2010!$A$2:$AF$230,9,FALSE)),"",VLOOKUP($A25,maastolomake_2010!$A$2:$AF$230,9,FALSE))</f>
        <v>11</v>
      </c>
      <c r="Z25">
        <f>IF(ISNA(VLOOKUP($A25,maastolomake_2010!$A$2:$AF$230,10,FALSE)),"",VLOOKUP($A25,maastolomake_2010!$A$2:$AF$230,10,FALSE))</f>
        <v>313</v>
      </c>
      <c r="AA25">
        <f>IF(ISNA(VLOOKUP($A25,maastolomake_2010!$A$2:$AF$230,32,FALSE)),"",IF(VLOOKUP($A25,maastolomake_2010!$A$2:$AF$230,32,FALSE)=0,"",VLOOKUP($A25,maastolomake_2010!$A$2:$AF$230,32,FALSE)))</f>
      </c>
    </row>
    <row r="26" spans="1:27" ht="12.75">
      <c r="A26">
        <v>31</v>
      </c>
      <c r="B26">
        <f>VLOOKUP($A26,mittaukset_2002!$A$4:$P$270,2,FALSE)</f>
        <v>-2.9483618399710254</v>
      </c>
      <c r="C26">
        <f>VLOOKUP($A26,mittaukset_2002!$A$4:$P$270,3,FALSE)</f>
        <v>-11.639278731026671</v>
      </c>
      <c r="D26">
        <f>VLOOKUP($A26,mittaukset_2002!$A$4:$P$270,4,FALSE)</f>
        <v>-0.5334270831688732</v>
      </c>
      <c r="E26">
        <f>VLOOKUP($A26,mittaukset_2002!$A$4:$P$270,5,FALSE)</f>
        <v>2515325.999216998</v>
      </c>
      <c r="F26">
        <f>VLOOKUP($A26,mittaukset_2002!$A$4:$P$270,6,FALSE)</f>
        <v>6859996.663115926</v>
      </c>
      <c r="G26">
        <f>VLOOKUP($A26,mittaukset_2002!$A$4:$P$270,7,FALSE)</f>
        <v>157.52657291683113</v>
      </c>
      <c r="H26">
        <f>VLOOKUP($A26,mittaukset_2002!$A$4:$P$270,8,FALSE)</f>
        <v>2</v>
      </c>
      <c r="I26">
        <f>VLOOKUP($A26,mittaukset_2002!$A$4:$P$270,9,FALSE)</f>
        <v>11</v>
      </c>
      <c r="J26">
        <f>VLOOKUP($A26,mittaukset_2002!$A$4:$P$270,10,FALSE)</f>
        <v>277</v>
      </c>
      <c r="K26" t="str">
        <f>VLOOKUP($A26,mittaukset_2002!$A$4:$P$270,11,FALSE)</f>
        <v> </v>
      </c>
      <c r="L26">
        <f>VLOOKUP($A26,mittaukset_2002!$A$4:$P$270,12,FALSE)</f>
        <v>25.1</v>
      </c>
      <c r="M26">
        <f>VLOOKUP($A26,mittaukset_2002!$A$4:$P$270,13,FALSE)</f>
        <v>13.3</v>
      </c>
      <c r="N26">
        <f>VLOOKUP($A26,mittaukset_2002!$A$4:$P$270,14,FALSE)</f>
        <v>-99</v>
      </c>
      <c r="O26">
        <f>VLOOKUP($A26,mittaukset_2002!$A$4:$P$270,15,FALSE)</f>
        <v>-99</v>
      </c>
      <c r="P26">
        <f>VLOOKUP($A26,mittaukset_2002!$A$4:$P$270,16,FALSE)</f>
        <v>3</v>
      </c>
      <c r="Q26" t="str">
        <f>VLOOKUP($A26,mittaukset_2007!$A$2:$E$268,2,FALSE)</f>
        <v>kuusi</v>
      </c>
      <c r="R26">
        <f>VLOOKUP($A26,mittaukset_2007!$A$2:$E$268,3,FALSE)</f>
        <v>281</v>
      </c>
      <c r="S26">
        <f>VLOOKUP($A26,mittaukset_2007!$A$2:$E$268,4,FALSE)</f>
        <v>274</v>
      </c>
      <c r="T26">
        <f>VLOOKUP($A26,mittaukset_2007!$A$2:$E$268,5,FALSE)</f>
        <v>1</v>
      </c>
      <c r="U26">
        <f>IF(ISNA(VLOOKUP($A26,maastolomake_2010!$A$2:$AF$230,3,FALSE)),"",VLOOKUP($A26,maastolomake_2010!$A$2:$AF$230,3,FALSE))</f>
      </c>
      <c r="V26">
        <f>IF(ISNA(VLOOKUP($A26,maastolomake_2010!$A$2:$AF$230,6,FALSE)),"",VLOOKUP($A26,maastolomake_2010!$A$2:$AF$230,6,FALSE))</f>
      </c>
      <c r="W26">
        <f>IF(ISNA(VLOOKUP($A26,maastolomake_2010!$A$2:$AF$230,7,FALSE)),"",VLOOKUP($A26,maastolomake_2010!$A$2:$AF$230,7,FALSE))</f>
      </c>
      <c r="X26">
        <f>IF(ISNA(VLOOKUP($A26,maastolomake_2010!$A$2:$AF$230,8,FALSE)),"",VLOOKUP($A26,maastolomake_2010!$A$2:$AF$230,8,FALSE))</f>
      </c>
      <c r="Y26">
        <f>IF(ISNA(VLOOKUP($A26,maastolomake_2010!$A$2:$AF$230,9,FALSE)),"",VLOOKUP($A26,maastolomake_2010!$A$2:$AF$230,9,FALSE))</f>
      </c>
      <c r="Z26">
        <f>IF(ISNA(VLOOKUP($A26,maastolomake_2010!$A$2:$AF$230,10,FALSE)),"",VLOOKUP($A26,maastolomake_2010!$A$2:$AF$230,10,FALSE))</f>
      </c>
      <c r="AA26">
        <f>IF(ISNA(VLOOKUP($A26,maastolomake_2010!$A$2:$AF$230,32,FALSE)),"",IF(VLOOKUP($A26,maastolomake_2010!$A$2:$AF$230,32,FALSE)=0,"",VLOOKUP($A26,maastolomake_2010!$A$2:$AF$230,32,FALSE)))</f>
      </c>
    </row>
    <row r="27" spans="1:27" ht="12.75">
      <c r="A27">
        <v>33</v>
      </c>
      <c r="B27">
        <f>VLOOKUP($A27,mittaukset_2002!$A$4:$P$270,2,FALSE)</f>
        <v>-2.79026124000632</v>
      </c>
      <c r="C27">
        <f>VLOOKUP($A27,mittaukset_2002!$A$4:$P$270,3,FALSE)</f>
        <v>-15.49456051761442</v>
      </c>
      <c r="D27">
        <f>VLOOKUP($A27,mittaukset_2002!$A$4:$P$270,4,FALSE)</f>
        <v>-0.6570483293883979</v>
      </c>
      <c r="E27">
        <f>VLOOKUP($A27,mittaukset_2002!$A$4:$P$270,5,FALSE)</f>
        <v>2515325.3921737145</v>
      </c>
      <c r="F27">
        <f>VLOOKUP($A27,mittaukset_2002!$A$4:$P$270,6,FALSE)</f>
        <v>6859992.852644577</v>
      </c>
      <c r="G27">
        <f>VLOOKUP($A27,mittaukset_2002!$A$4:$P$270,7,FALSE)</f>
        <v>157.4029516706116</v>
      </c>
      <c r="H27">
        <f>VLOOKUP($A27,mittaukset_2002!$A$4:$P$270,8,FALSE)</f>
        <v>2</v>
      </c>
      <c r="I27">
        <f>VLOOKUP($A27,mittaukset_2002!$A$4:$P$270,9,FALSE)</f>
        <v>11</v>
      </c>
      <c r="J27">
        <f>VLOOKUP($A27,mittaukset_2002!$A$4:$P$270,10,FALSE)</f>
        <v>295</v>
      </c>
      <c r="K27" t="str">
        <f>VLOOKUP($A27,mittaukset_2002!$A$4:$P$270,11,FALSE)</f>
        <v> </v>
      </c>
      <c r="L27">
        <f>VLOOKUP($A27,mittaukset_2002!$A$4:$P$270,12,FALSE)</f>
        <v>24.8</v>
      </c>
      <c r="M27">
        <f>VLOOKUP($A27,mittaukset_2002!$A$4:$P$270,13,FALSE)</f>
        <v>11.7</v>
      </c>
      <c r="N27">
        <f>VLOOKUP($A27,mittaukset_2002!$A$4:$P$270,14,FALSE)</f>
        <v>-99</v>
      </c>
      <c r="O27">
        <f>VLOOKUP($A27,mittaukset_2002!$A$4:$P$270,15,FALSE)</f>
        <v>-99</v>
      </c>
      <c r="P27">
        <f>VLOOKUP($A27,mittaukset_2002!$A$4:$P$270,16,FALSE)</f>
        <v>3</v>
      </c>
      <c r="Q27" t="str">
        <f>VLOOKUP($A27,mittaukset_2007!$A$2:$E$268,2,FALSE)</f>
        <v>kuusi</v>
      </c>
      <c r="R27">
        <f>VLOOKUP($A27,mittaukset_2007!$A$2:$E$268,3,FALSE)</f>
        <v>297</v>
      </c>
      <c r="S27">
        <f>VLOOKUP($A27,mittaukset_2007!$A$2:$E$268,4,FALSE)</f>
        <v>277</v>
      </c>
      <c r="T27">
        <f>VLOOKUP($A27,mittaukset_2007!$A$2:$E$268,5,FALSE)</f>
        <v>0</v>
      </c>
      <c r="U27">
        <f>IF(ISNA(VLOOKUP($A27,maastolomake_2010!$A$2:$AF$230,3,FALSE)),"",VLOOKUP($A27,maastolomake_2010!$A$2:$AF$230,3,FALSE))</f>
        <v>94</v>
      </c>
      <c r="V27">
        <f>IF(ISNA(VLOOKUP($A27,maastolomake_2010!$A$2:$AF$230,6,FALSE)),"",VLOOKUP($A27,maastolomake_2010!$A$2:$AF$230,6,FALSE))</f>
        <v>1</v>
      </c>
      <c r="W27">
        <f>IF(ISNA(VLOOKUP($A27,maastolomake_2010!$A$2:$AF$230,7,FALSE)),"",VLOOKUP($A27,maastolomake_2010!$A$2:$AF$230,7,FALSE))</f>
        <v>1</v>
      </c>
      <c r="X27">
        <f>IF(ISNA(VLOOKUP($A27,maastolomake_2010!$A$2:$AF$230,8,FALSE)),"",VLOOKUP($A27,maastolomake_2010!$A$2:$AF$230,8,FALSE))</f>
        <v>2</v>
      </c>
      <c r="Y27">
        <f>IF(ISNA(VLOOKUP($A27,maastolomake_2010!$A$2:$AF$230,9,FALSE)),"",VLOOKUP($A27,maastolomake_2010!$A$2:$AF$230,9,FALSE))</f>
        <v>11</v>
      </c>
      <c r="Z27">
        <f>IF(ISNA(VLOOKUP($A27,maastolomake_2010!$A$2:$AF$230,10,FALSE)),"",VLOOKUP($A27,maastolomake_2010!$A$2:$AF$230,10,FALSE))</f>
        <v>305</v>
      </c>
      <c r="AA27" t="str">
        <f>IF(ISNA(VLOOKUP($A27,maastolomake_2010!$A$2:$AF$230,32,FALSE)),"",IF(VLOOKUP($A27,maastolomake_2010!$A$2:$AF$230,32,FALSE)=0,"",VLOOKUP($A27,maastolomake_2010!$A$2:$AF$230,32,FALSE)))</f>
        <v>Koroja 0-2 m. Korjuuvaurio</v>
      </c>
    </row>
    <row r="28" spans="1:27" ht="12.75">
      <c r="A28">
        <v>37</v>
      </c>
      <c r="B28">
        <f>VLOOKUP($A28,mittaukset_2002!$A$4:$P$270,2,FALSE)</f>
        <v>5.183748123857644</v>
      </c>
      <c r="C28">
        <f>VLOOKUP($A28,mittaukset_2002!$A$4:$P$270,3,FALSE)</f>
        <v>-21.673188325401398</v>
      </c>
      <c r="D28">
        <f>VLOOKUP($A28,mittaukset_2002!$A$4:$P$270,4,FALSE)</f>
        <v>-0.15712623166697287</v>
      </c>
      <c r="E28">
        <f>VLOOKUP($A28,mittaukset_2002!$A$4:$P$270,5,FALSE)</f>
        <v>2515331.9876141003</v>
      </c>
      <c r="F28">
        <f>VLOOKUP($A28,mittaukset_2002!$A$4:$P$270,6,FALSE)</f>
        <v>6859985.219792355</v>
      </c>
      <c r="G28">
        <f>VLOOKUP($A28,mittaukset_2002!$A$4:$P$270,7,FALSE)</f>
        <v>157.90287376833302</v>
      </c>
      <c r="H28">
        <f>VLOOKUP($A28,mittaukset_2002!$A$4:$P$270,8,FALSE)</f>
        <v>2</v>
      </c>
      <c r="I28">
        <f>VLOOKUP($A28,mittaukset_2002!$A$4:$P$270,9,FALSE)</f>
        <v>11</v>
      </c>
      <c r="J28">
        <f>VLOOKUP($A28,mittaukset_2002!$A$4:$P$270,10,FALSE)</f>
        <v>272</v>
      </c>
      <c r="K28" t="str">
        <f>VLOOKUP($A28,mittaukset_2002!$A$4:$P$270,11,FALSE)</f>
        <v> </v>
      </c>
      <c r="L28">
        <f>VLOOKUP($A28,mittaukset_2002!$A$4:$P$270,12,FALSE)</f>
        <v>26.6</v>
      </c>
      <c r="M28">
        <f>VLOOKUP($A28,mittaukset_2002!$A$4:$P$270,13,FALSE)</f>
        <v>8.9</v>
      </c>
      <c r="N28">
        <f>VLOOKUP($A28,mittaukset_2002!$A$4:$P$270,14,FALSE)</f>
        <v>-99</v>
      </c>
      <c r="O28">
        <f>VLOOKUP($A28,mittaukset_2002!$A$4:$P$270,15,FALSE)</f>
        <v>-99</v>
      </c>
      <c r="P28">
        <f>VLOOKUP($A28,mittaukset_2002!$A$4:$P$270,16,FALSE)</f>
        <v>4</v>
      </c>
      <c r="Q28" t="str">
        <f>VLOOKUP($A28,mittaukset_2007!$A$2:$E$268,2,FALSE)</f>
        <v>kuusi</v>
      </c>
      <c r="R28">
        <f>VLOOKUP($A28,mittaukset_2007!$A$2:$E$268,3,FALSE)</f>
        <v>284</v>
      </c>
      <c r="S28">
        <f>VLOOKUP($A28,mittaukset_2007!$A$2:$E$268,4,FALSE)</f>
        <v>266</v>
      </c>
      <c r="T28">
        <f>VLOOKUP($A28,mittaukset_2007!$A$2:$E$268,5,FALSE)</f>
        <v>0</v>
      </c>
      <c r="U28">
        <f>IF(ISNA(VLOOKUP($A28,maastolomake_2010!$A$2:$AF$230,3,FALSE)),"",VLOOKUP($A28,maastolomake_2010!$A$2:$AF$230,3,FALSE))</f>
        <v>134</v>
      </c>
      <c r="V28">
        <f>IF(ISNA(VLOOKUP($A28,maastolomake_2010!$A$2:$AF$230,6,FALSE)),"",VLOOKUP($A28,maastolomake_2010!$A$2:$AF$230,6,FALSE))</f>
        <v>1</v>
      </c>
      <c r="W28">
        <f>IF(ISNA(VLOOKUP($A28,maastolomake_2010!$A$2:$AF$230,7,FALSE)),"",VLOOKUP($A28,maastolomake_2010!$A$2:$AF$230,7,FALSE))</f>
        <v>1</v>
      </c>
      <c r="X28">
        <f>IF(ISNA(VLOOKUP($A28,maastolomake_2010!$A$2:$AF$230,8,FALSE)),"",VLOOKUP($A28,maastolomake_2010!$A$2:$AF$230,8,FALSE))</f>
        <v>2</v>
      </c>
      <c r="Y28">
        <f>IF(ISNA(VLOOKUP($A28,maastolomake_2010!$A$2:$AF$230,9,FALSE)),"",VLOOKUP($A28,maastolomake_2010!$A$2:$AF$230,9,FALSE))</f>
        <v>11</v>
      </c>
      <c r="Z28">
        <f>IF(ISNA(VLOOKUP($A28,maastolomake_2010!$A$2:$AF$230,10,FALSE)),"",VLOOKUP($A28,maastolomake_2010!$A$2:$AF$230,10,FALSE))</f>
        <v>290</v>
      </c>
      <c r="AA28">
        <f>IF(ISNA(VLOOKUP($A28,maastolomake_2010!$A$2:$AF$230,32,FALSE)),"",IF(VLOOKUP($A28,maastolomake_2010!$A$2:$AF$230,32,FALSE)=0,"",VLOOKUP($A28,maastolomake_2010!$A$2:$AF$230,32,FALSE)))</f>
      </c>
    </row>
    <row r="29" spans="1:27" ht="12.75">
      <c r="A29">
        <v>38</v>
      </c>
      <c r="B29">
        <f>VLOOKUP($A29,mittaukset_2002!$A$4:$P$270,2,FALSE)</f>
        <v>4.821804910294338</v>
      </c>
      <c r="C29">
        <f>VLOOKUP($A29,mittaukset_2002!$A$4:$P$270,3,FALSE)</f>
        <v>-18.34465237498416</v>
      </c>
      <c r="D29">
        <f>VLOOKUP($A29,mittaukset_2002!$A$4:$P$270,4,FALSE)</f>
        <v>-0.05842974653980937</v>
      </c>
      <c r="E29">
        <f>VLOOKUP($A29,mittaukset_2002!$A$4:$P$270,5,FALSE)</f>
        <v>2515332.2907211646</v>
      </c>
      <c r="F29">
        <f>VLOOKUP($A29,mittaukset_2002!$A$4:$P$270,6,FALSE)</f>
        <v>6859988.554200934</v>
      </c>
      <c r="G29">
        <f>VLOOKUP($A29,mittaukset_2002!$A$4:$P$270,7,FALSE)</f>
        <v>158.0015702534602</v>
      </c>
      <c r="H29">
        <f>VLOOKUP($A29,mittaukset_2002!$A$4:$P$270,8,FALSE)</f>
        <v>2</v>
      </c>
      <c r="I29">
        <f>VLOOKUP($A29,mittaukset_2002!$A$4:$P$270,9,FALSE)</f>
        <v>11</v>
      </c>
      <c r="J29">
        <f>VLOOKUP($A29,mittaukset_2002!$A$4:$P$270,10,FALSE)</f>
        <v>240</v>
      </c>
      <c r="K29" t="str">
        <f>VLOOKUP($A29,mittaukset_2002!$A$4:$P$270,11,FALSE)</f>
        <v> </v>
      </c>
      <c r="L29">
        <f>VLOOKUP($A29,mittaukset_2002!$A$4:$P$270,12,FALSE)</f>
        <v>24.1</v>
      </c>
      <c r="M29">
        <f>VLOOKUP($A29,mittaukset_2002!$A$4:$P$270,13,FALSE)</f>
        <v>11.6</v>
      </c>
      <c r="N29">
        <f>VLOOKUP($A29,mittaukset_2002!$A$4:$P$270,14,FALSE)</f>
        <v>-99</v>
      </c>
      <c r="O29">
        <f>VLOOKUP($A29,mittaukset_2002!$A$4:$P$270,15,FALSE)</f>
        <v>-99</v>
      </c>
      <c r="P29">
        <f>VLOOKUP($A29,mittaukset_2002!$A$4:$P$270,16,FALSE)</f>
        <v>4</v>
      </c>
      <c r="Q29" t="str">
        <f>VLOOKUP($A29,mittaukset_2007!$A$2:$E$268,2,FALSE)</f>
        <v>kuusi</v>
      </c>
      <c r="R29">
        <f>VLOOKUP($A29,mittaukset_2007!$A$2:$E$268,3,FALSE)</f>
        <v>250</v>
      </c>
      <c r="S29">
        <f>VLOOKUP($A29,mittaukset_2007!$A$2:$E$268,4,FALSE)</f>
        <v>246</v>
      </c>
      <c r="T29">
        <f>VLOOKUP($A29,mittaukset_2007!$A$2:$E$268,5,FALSE)</f>
        <v>0</v>
      </c>
      <c r="U29">
        <f>IF(ISNA(VLOOKUP($A29,maastolomake_2010!$A$2:$AF$230,3,FALSE)),"",VLOOKUP($A29,maastolomake_2010!$A$2:$AF$230,3,FALSE))</f>
        <v>93</v>
      </c>
      <c r="V29">
        <f>IF(ISNA(VLOOKUP($A29,maastolomake_2010!$A$2:$AF$230,6,FALSE)),"",VLOOKUP($A29,maastolomake_2010!$A$2:$AF$230,6,FALSE))</f>
        <v>1</v>
      </c>
      <c r="W29">
        <f>IF(ISNA(VLOOKUP($A29,maastolomake_2010!$A$2:$AF$230,7,FALSE)),"",VLOOKUP($A29,maastolomake_2010!$A$2:$AF$230,7,FALSE))</f>
        <v>1</v>
      </c>
      <c r="X29">
        <f>IF(ISNA(VLOOKUP($A29,maastolomake_2010!$A$2:$AF$230,8,FALSE)),"",VLOOKUP($A29,maastolomake_2010!$A$2:$AF$230,8,FALSE))</f>
        <v>2</v>
      </c>
      <c r="Y29">
        <f>IF(ISNA(VLOOKUP($A29,maastolomake_2010!$A$2:$AF$230,9,FALSE)),"",VLOOKUP($A29,maastolomake_2010!$A$2:$AF$230,9,FALSE))</f>
        <v>11</v>
      </c>
      <c r="Z29">
        <f>IF(ISNA(VLOOKUP($A29,maastolomake_2010!$A$2:$AF$230,10,FALSE)),"",VLOOKUP($A29,maastolomake_2010!$A$2:$AF$230,10,FALSE))</f>
        <v>255</v>
      </c>
      <c r="AA29">
        <f>IF(ISNA(VLOOKUP($A29,maastolomake_2010!$A$2:$AF$230,32,FALSE)),"",IF(VLOOKUP($A29,maastolomake_2010!$A$2:$AF$230,32,FALSE)=0,"",VLOOKUP($A29,maastolomake_2010!$A$2:$AF$230,32,FALSE)))</f>
      </c>
    </row>
    <row r="30" spans="1:27" ht="12.75">
      <c r="A30">
        <v>39</v>
      </c>
      <c r="B30">
        <f>VLOOKUP($A30,mittaukset_2002!$A$4:$P$270,2,FALSE)</f>
        <v>1.8759544161592243</v>
      </c>
      <c r="C30">
        <f>VLOOKUP($A30,mittaukset_2002!$A$4:$P$270,3,FALSE)</f>
        <v>-15.257817742514646</v>
      </c>
      <c r="D30">
        <f>VLOOKUP($A30,mittaukset_2002!$A$4:$P$270,4,FALSE)</f>
        <v>-0.17583705700616636</v>
      </c>
      <c r="E30">
        <f>VLOOKUP($A30,mittaukset_2002!$A$4:$P$270,5,FALSE)</f>
        <v>2515330.013124364</v>
      </c>
      <c r="F30">
        <f>VLOOKUP($A30,mittaukset_2002!$A$4:$P$270,6,FALSE)</f>
        <v>6859992.162404919</v>
      </c>
      <c r="G30">
        <f>VLOOKUP($A30,mittaukset_2002!$A$4:$P$270,7,FALSE)</f>
        <v>157.88416294299384</v>
      </c>
      <c r="H30">
        <f>VLOOKUP($A30,mittaukset_2002!$A$4:$P$270,8,FALSE)</f>
        <v>2</v>
      </c>
      <c r="I30">
        <f>VLOOKUP($A30,mittaukset_2002!$A$4:$P$270,9,FALSE)</f>
        <v>11</v>
      </c>
      <c r="J30">
        <f>VLOOKUP($A30,mittaukset_2002!$A$4:$P$270,10,FALSE)</f>
        <v>332</v>
      </c>
      <c r="K30" t="str">
        <f>VLOOKUP($A30,mittaukset_2002!$A$4:$P$270,11,FALSE)</f>
        <v> </v>
      </c>
      <c r="L30">
        <f>VLOOKUP($A30,mittaukset_2002!$A$4:$P$270,12,FALSE)</f>
        <v>28.1</v>
      </c>
      <c r="M30">
        <f>VLOOKUP($A30,mittaukset_2002!$A$4:$P$270,13,FALSE)</f>
        <v>13.7</v>
      </c>
      <c r="N30">
        <f>VLOOKUP($A30,mittaukset_2002!$A$4:$P$270,14,FALSE)</f>
        <v>-99</v>
      </c>
      <c r="O30">
        <f>VLOOKUP($A30,mittaukset_2002!$A$4:$P$270,15,FALSE)</f>
        <v>-99</v>
      </c>
      <c r="P30">
        <f>VLOOKUP($A30,mittaukset_2002!$A$4:$P$270,16,FALSE)</f>
        <v>4</v>
      </c>
      <c r="Q30" t="str">
        <f>VLOOKUP($A30,mittaukset_2007!$A$2:$E$268,2,FALSE)</f>
        <v>kuusi</v>
      </c>
      <c r="R30">
        <f>VLOOKUP($A30,mittaukset_2007!$A$2:$E$268,3,FALSE)</f>
        <v>346</v>
      </c>
      <c r="S30">
        <f>VLOOKUP($A30,mittaukset_2007!$A$2:$E$268,4,FALSE)</f>
        <v>351</v>
      </c>
      <c r="T30">
        <f>VLOOKUP($A30,mittaukset_2007!$A$2:$E$268,5,FALSE)</f>
        <v>1</v>
      </c>
      <c r="U30">
        <f>IF(ISNA(VLOOKUP($A30,maastolomake_2010!$A$2:$AF$230,3,FALSE)),"",VLOOKUP($A30,maastolomake_2010!$A$2:$AF$230,3,FALSE))</f>
      </c>
      <c r="V30">
        <f>IF(ISNA(VLOOKUP($A30,maastolomake_2010!$A$2:$AF$230,6,FALSE)),"",VLOOKUP($A30,maastolomake_2010!$A$2:$AF$230,6,FALSE))</f>
      </c>
      <c r="W30">
        <f>IF(ISNA(VLOOKUP($A30,maastolomake_2010!$A$2:$AF$230,7,FALSE)),"",VLOOKUP($A30,maastolomake_2010!$A$2:$AF$230,7,FALSE))</f>
      </c>
      <c r="X30">
        <f>IF(ISNA(VLOOKUP($A30,maastolomake_2010!$A$2:$AF$230,8,FALSE)),"",VLOOKUP($A30,maastolomake_2010!$A$2:$AF$230,8,FALSE))</f>
      </c>
      <c r="Y30">
        <f>IF(ISNA(VLOOKUP($A30,maastolomake_2010!$A$2:$AF$230,9,FALSE)),"",VLOOKUP($A30,maastolomake_2010!$A$2:$AF$230,9,FALSE))</f>
      </c>
      <c r="Z30">
        <f>IF(ISNA(VLOOKUP($A30,maastolomake_2010!$A$2:$AF$230,10,FALSE)),"",VLOOKUP($A30,maastolomake_2010!$A$2:$AF$230,10,FALSE))</f>
      </c>
      <c r="AA30">
        <f>IF(ISNA(VLOOKUP($A30,maastolomake_2010!$A$2:$AF$230,32,FALSE)),"",IF(VLOOKUP($A30,maastolomake_2010!$A$2:$AF$230,32,FALSE)=0,"",VLOOKUP($A30,maastolomake_2010!$A$2:$AF$230,32,FALSE)))</f>
      </c>
    </row>
    <row r="31" spans="1:27" ht="12.75">
      <c r="A31">
        <v>40</v>
      </c>
      <c r="B31">
        <f>VLOOKUP($A31,mittaukset_2002!$A$4:$P$270,2,FALSE)</f>
        <v>4.295790635771337</v>
      </c>
      <c r="C31">
        <f>VLOOKUP($A31,mittaukset_2002!$A$4:$P$270,3,FALSE)</f>
        <v>-13.07220754839954</v>
      </c>
      <c r="D31">
        <f>VLOOKUP($A31,mittaukset_2002!$A$4:$P$270,4,FALSE)</f>
        <v>0.12284164302817557</v>
      </c>
      <c r="E31">
        <f>VLOOKUP($A31,mittaukset_2002!$A$4:$P$270,5,FALSE)</f>
        <v>2515332.817221956</v>
      </c>
      <c r="F31">
        <f>VLOOKUP($A31,mittaukset_2002!$A$4:$P$270,6,FALSE)</f>
        <v>6859993.8265972</v>
      </c>
      <c r="G31">
        <f>VLOOKUP($A31,mittaukset_2002!$A$4:$P$270,7,FALSE)</f>
        <v>158.18284164302818</v>
      </c>
      <c r="H31">
        <f>VLOOKUP($A31,mittaukset_2002!$A$4:$P$270,8,FALSE)</f>
        <v>2</v>
      </c>
      <c r="I31">
        <f>VLOOKUP($A31,mittaukset_2002!$A$4:$P$270,9,FALSE)</f>
        <v>11</v>
      </c>
      <c r="J31">
        <f>VLOOKUP($A31,mittaukset_2002!$A$4:$P$270,10,FALSE)</f>
        <v>272</v>
      </c>
      <c r="K31" t="str">
        <f>VLOOKUP($A31,mittaukset_2002!$A$4:$P$270,11,FALSE)</f>
        <v> </v>
      </c>
      <c r="L31">
        <f>VLOOKUP($A31,mittaukset_2002!$A$4:$P$270,12,FALSE)</f>
        <v>26.1</v>
      </c>
      <c r="M31">
        <f>VLOOKUP($A31,mittaukset_2002!$A$4:$P$270,13,FALSE)</f>
        <v>12</v>
      </c>
      <c r="N31">
        <f>VLOOKUP($A31,mittaukset_2002!$A$4:$P$270,14,FALSE)</f>
        <v>-99</v>
      </c>
      <c r="O31">
        <f>VLOOKUP($A31,mittaukset_2002!$A$4:$P$270,15,FALSE)</f>
        <v>-99</v>
      </c>
      <c r="P31">
        <f>VLOOKUP($A31,mittaukset_2002!$A$4:$P$270,16,FALSE)</f>
        <v>4</v>
      </c>
      <c r="Q31" t="str">
        <f>VLOOKUP($A31,mittaukset_2007!$A$2:$E$268,2,FALSE)</f>
        <v>kuusi</v>
      </c>
      <c r="R31">
        <f>VLOOKUP($A31,mittaukset_2007!$A$2:$E$268,3,FALSE)</f>
        <v>292</v>
      </c>
      <c r="S31">
        <f>VLOOKUP($A31,mittaukset_2007!$A$2:$E$268,4,FALSE)</f>
        <v>278</v>
      </c>
      <c r="T31">
        <f>VLOOKUP($A31,mittaukset_2007!$A$2:$E$268,5,FALSE)</f>
        <v>0</v>
      </c>
      <c r="U31">
        <f>IF(ISNA(VLOOKUP($A31,maastolomake_2010!$A$2:$AF$230,3,FALSE)),"",VLOOKUP($A31,maastolomake_2010!$A$2:$AF$230,3,FALSE))</f>
        <v>96</v>
      </c>
      <c r="V31">
        <f>IF(ISNA(VLOOKUP($A31,maastolomake_2010!$A$2:$AF$230,6,FALSE)),"",VLOOKUP($A31,maastolomake_2010!$A$2:$AF$230,6,FALSE))</f>
        <v>1</v>
      </c>
      <c r="W31">
        <f>IF(ISNA(VLOOKUP($A31,maastolomake_2010!$A$2:$AF$230,7,FALSE)),"",VLOOKUP($A31,maastolomake_2010!$A$2:$AF$230,7,FALSE))</f>
        <v>1</v>
      </c>
      <c r="X31">
        <f>IF(ISNA(VLOOKUP($A31,maastolomake_2010!$A$2:$AF$230,8,FALSE)),"",VLOOKUP($A31,maastolomake_2010!$A$2:$AF$230,8,FALSE))</f>
        <v>2</v>
      </c>
      <c r="Y31">
        <f>IF(ISNA(VLOOKUP($A31,maastolomake_2010!$A$2:$AF$230,9,FALSE)),"",VLOOKUP($A31,maastolomake_2010!$A$2:$AF$230,9,FALSE))</f>
        <v>11</v>
      </c>
      <c r="Z31">
        <f>IF(ISNA(VLOOKUP($A31,maastolomake_2010!$A$2:$AF$230,10,FALSE)),"",VLOOKUP($A31,maastolomake_2010!$A$2:$AF$230,10,FALSE))</f>
        <v>298</v>
      </c>
      <c r="AA31">
        <f>IF(ISNA(VLOOKUP($A31,maastolomake_2010!$A$2:$AF$230,32,FALSE)),"",IF(VLOOKUP($A31,maastolomake_2010!$A$2:$AF$230,32,FALSE)=0,"",VLOOKUP($A31,maastolomake_2010!$A$2:$AF$230,32,FALSE)))</f>
      </c>
    </row>
    <row r="32" spans="1:27" ht="12.75">
      <c r="A32">
        <v>42</v>
      </c>
      <c r="B32">
        <f>VLOOKUP($A32,mittaukset_2002!$A$4:$P$270,2,FALSE)</f>
        <v>2.053611889723781</v>
      </c>
      <c r="C32">
        <f>VLOOKUP($A32,mittaukset_2002!$A$4:$P$270,3,FALSE)</f>
        <v>-9.824183639665605</v>
      </c>
      <c r="D32">
        <f>VLOOKUP($A32,mittaukset_2002!$A$4:$P$270,4,FALSE)</f>
        <v>-0.134389664828932</v>
      </c>
      <c r="E32">
        <f>VLOOKUP($A32,mittaukset_2002!$A$4:$P$270,5,FALSE)</f>
        <v>2515331.2612745296</v>
      </c>
      <c r="F32">
        <f>VLOOKUP($A32,mittaukset_2002!$A$4:$P$270,6,FALSE)</f>
        <v>6859997.4537245</v>
      </c>
      <c r="G32">
        <f>VLOOKUP($A32,mittaukset_2002!$A$4:$P$270,7,FALSE)</f>
        <v>157.92561033517106</v>
      </c>
      <c r="H32">
        <f>VLOOKUP($A32,mittaukset_2002!$A$4:$P$270,8,FALSE)</f>
        <v>2</v>
      </c>
      <c r="I32">
        <f>VLOOKUP($A32,mittaukset_2002!$A$4:$P$270,9,FALSE)</f>
        <v>11</v>
      </c>
      <c r="J32">
        <f>VLOOKUP($A32,mittaukset_2002!$A$4:$P$270,10,FALSE)</f>
        <v>190</v>
      </c>
      <c r="K32" t="str">
        <f>VLOOKUP($A32,mittaukset_2002!$A$4:$P$270,11,FALSE)</f>
        <v> </v>
      </c>
      <c r="L32">
        <f>VLOOKUP($A32,mittaukset_2002!$A$4:$P$270,12,FALSE)</f>
        <v>21.9</v>
      </c>
      <c r="M32">
        <f>VLOOKUP($A32,mittaukset_2002!$A$4:$P$270,13,FALSE)</f>
        <v>11</v>
      </c>
      <c r="N32">
        <f>VLOOKUP($A32,mittaukset_2002!$A$4:$P$270,14,FALSE)</f>
        <v>-99</v>
      </c>
      <c r="O32">
        <f>VLOOKUP($A32,mittaukset_2002!$A$4:$P$270,15,FALSE)</f>
        <v>-99</v>
      </c>
      <c r="P32">
        <f>VLOOKUP($A32,mittaukset_2002!$A$4:$P$270,16,FALSE)</f>
        <v>4</v>
      </c>
      <c r="Q32" t="str">
        <f>VLOOKUP($A32,mittaukset_2007!$A$2:$E$268,2,FALSE)</f>
        <v>kuusi</v>
      </c>
      <c r="R32">
        <f>VLOOKUP($A32,mittaukset_2007!$A$2:$E$268,3,FALSE)</f>
        <v>195</v>
      </c>
      <c r="S32">
        <f>VLOOKUP($A32,mittaukset_2007!$A$2:$E$268,4,FALSE)</f>
        <v>198</v>
      </c>
      <c r="T32">
        <f>VLOOKUP($A32,mittaukset_2007!$A$2:$E$268,5,FALSE)</f>
        <v>1</v>
      </c>
      <c r="U32">
        <f>IF(ISNA(VLOOKUP($A32,maastolomake_2010!$A$2:$AF$230,3,FALSE)),"",VLOOKUP($A32,maastolomake_2010!$A$2:$AF$230,3,FALSE))</f>
      </c>
      <c r="V32">
        <f>IF(ISNA(VLOOKUP($A32,maastolomake_2010!$A$2:$AF$230,6,FALSE)),"",VLOOKUP($A32,maastolomake_2010!$A$2:$AF$230,6,FALSE))</f>
      </c>
      <c r="W32">
        <f>IF(ISNA(VLOOKUP($A32,maastolomake_2010!$A$2:$AF$230,7,FALSE)),"",VLOOKUP($A32,maastolomake_2010!$A$2:$AF$230,7,FALSE))</f>
      </c>
      <c r="X32">
        <f>IF(ISNA(VLOOKUP($A32,maastolomake_2010!$A$2:$AF$230,8,FALSE)),"",VLOOKUP($A32,maastolomake_2010!$A$2:$AF$230,8,FALSE))</f>
      </c>
      <c r="Y32">
        <f>IF(ISNA(VLOOKUP($A32,maastolomake_2010!$A$2:$AF$230,9,FALSE)),"",VLOOKUP($A32,maastolomake_2010!$A$2:$AF$230,9,FALSE))</f>
      </c>
      <c r="Z32">
        <f>IF(ISNA(VLOOKUP($A32,maastolomake_2010!$A$2:$AF$230,10,FALSE)),"",VLOOKUP($A32,maastolomake_2010!$A$2:$AF$230,10,FALSE))</f>
      </c>
      <c r="AA32">
        <f>IF(ISNA(VLOOKUP($A32,maastolomake_2010!$A$2:$AF$230,32,FALSE)),"",IF(VLOOKUP($A32,maastolomake_2010!$A$2:$AF$230,32,FALSE)=0,"",VLOOKUP($A32,maastolomake_2010!$A$2:$AF$230,32,FALSE)))</f>
      </c>
    </row>
    <row r="33" spans="1:27" ht="12.75">
      <c r="A33">
        <v>43</v>
      </c>
      <c r="B33">
        <f>VLOOKUP($A33,mittaukset_2002!$A$4:$P$270,2,FALSE)</f>
        <v>3.4724684745707486</v>
      </c>
      <c r="C33">
        <f>VLOOKUP($A33,mittaukset_2002!$A$4:$P$270,3,FALSE)</f>
        <v>-6.31587549315009</v>
      </c>
      <c r="D33">
        <f>VLOOKUP($A33,mittaukset_2002!$A$4:$P$270,4,FALSE)</f>
        <v>0.0213514531248431</v>
      </c>
      <c r="E33">
        <f>VLOOKUP($A33,mittaukset_2002!$A$4:$P$270,5,FALSE)</f>
        <v>2515333.345581598</v>
      </c>
      <c r="F33">
        <f>VLOOKUP($A33,mittaukset_2002!$A$4:$P$270,6,FALSE)</f>
        <v>6860000.612370429</v>
      </c>
      <c r="G33">
        <f>VLOOKUP($A33,mittaukset_2002!$A$4:$P$270,7,FALSE)</f>
        <v>158.08135145312485</v>
      </c>
      <c r="H33">
        <f>VLOOKUP($A33,mittaukset_2002!$A$4:$P$270,8,FALSE)</f>
        <v>2</v>
      </c>
      <c r="I33">
        <f>VLOOKUP($A33,mittaukset_2002!$A$4:$P$270,9,FALSE)</f>
        <v>11</v>
      </c>
      <c r="J33">
        <f>VLOOKUP($A33,mittaukset_2002!$A$4:$P$270,10,FALSE)</f>
        <v>207</v>
      </c>
      <c r="K33" t="str">
        <f>VLOOKUP($A33,mittaukset_2002!$A$4:$P$270,11,FALSE)</f>
        <v> </v>
      </c>
      <c r="L33">
        <f>VLOOKUP($A33,mittaukset_2002!$A$4:$P$270,12,FALSE)</f>
        <v>22.5</v>
      </c>
      <c r="M33">
        <f>VLOOKUP($A33,mittaukset_2002!$A$4:$P$270,13,FALSE)</f>
        <v>12.8</v>
      </c>
      <c r="N33">
        <f>VLOOKUP($A33,mittaukset_2002!$A$4:$P$270,14,FALSE)</f>
        <v>-99</v>
      </c>
      <c r="O33">
        <f>VLOOKUP($A33,mittaukset_2002!$A$4:$P$270,15,FALSE)</f>
        <v>-99</v>
      </c>
      <c r="P33">
        <f>VLOOKUP($A33,mittaukset_2002!$A$4:$P$270,16,FALSE)</f>
        <v>4</v>
      </c>
      <c r="Q33" t="str">
        <f>VLOOKUP($A33,mittaukset_2007!$A$2:$E$268,2,FALSE)</f>
        <v>kuusi</v>
      </c>
      <c r="R33">
        <f>VLOOKUP($A33,mittaukset_2007!$A$2:$E$268,3,FALSE)</f>
        <v>211</v>
      </c>
      <c r="S33">
        <f>VLOOKUP($A33,mittaukset_2007!$A$2:$E$268,4,FALSE)</f>
        <v>213</v>
      </c>
      <c r="T33">
        <f>VLOOKUP($A33,mittaukset_2007!$A$2:$E$268,5,FALSE)</f>
        <v>1</v>
      </c>
      <c r="U33">
        <f>IF(ISNA(VLOOKUP($A33,maastolomake_2010!$A$2:$AF$230,3,FALSE)),"",VLOOKUP($A33,maastolomake_2010!$A$2:$AF$230,3,FALSE))</f>
      </c>
      <c r="V33">
        <f>IF(ISNA(VLOOKUP($A33,maastolomake_2010!$A$2:$AF$230,6,FALSE)),"",VLOOKUP($A33,maastolomake_2010!$A$2:$AF$230,6,FALSE))</f>
      </c>
      <c r="W33">
        <f>IF(ISNA(VLOOKUP($A33,maastolomake_2010!$A$2:$AF$230,7,FALSE)),"",VLOOKUP($A33,maastolomake_2010!$A$2:$AF$230,7,FALSE))</f>
      </c>
      <c r="X33">
        <f>IF(ISNA(VLOOKUP($A33,maastolomake_2010!$A$2:$AF$230,8,FALSE)),"",VLOOKUP($A33,maastolomake_2010!$A$2:$AF$230,8,FALSE))</f>
      </c>
      <c r="Y33">
        <f>IF(ISNA(VLOOKUP($A33,maastolomake_2010!$A$2:$AF$230,9,FALSE)),"",VLOOKUP($A33,maastolomake_2010!$A$2:$AF$230,9,FALSE))</f>
      </c>
      <c r="Z33">
        <f>IF(ISNA(VLOOKUP($A33,maastolomake_2010!$A$2:$AF$230,10,FALSE)),"",VLOOKUP($A33,maastolomake_2010!$A$2:$AF$230,10,FALSE))</f>
      </c>
      <c r="AA33">
        <f>IF(ISNA(VLOOKUP($A33,maastolomake_2010!$A$2:$AF$230,32,FALSE)),"",IF(VLOOKUP($A33,maastolomake_2010!$A$2:$AF$230,32,FALSE)=0,"",VLOOKUP($A33,maastolomake_2010!$A$2:$AF$230,32,FALSE)))</f>
      </c>
    </row>
    <row r="34" spans="1:27" ht="12.75">
      <c r="A34">
        <v>44</v>
      </c>
      <c r="B34">
        <f>VLOOKUP($A34,mittaukset_2002!$A$4:$P$270,2,FALSE)</f>
        <v>3.3850573359000844</v>
      </c>
      <c r="C34">
        <f>VLOOKUP($A34,mittaukset_2002!$A$4:$P$270,3,FALSE)</f>
        <v>-2.668164990958278</v>
      </c>
      <c r="D34">
        <f>VLOOKUP($A34,mittaukset_2002!$A$4:$P$270,4,FALSE)</f>
        <v>-0.10586121687642641</v>
      </c>
      <c r="E34">
        <f>VLOOKUP($A34,mittaukset_2002!$A$4:$P$270,5,FALSE)</f>
        <v>2515333.9808917353</v>
      </c>
      <c r="F34">
        <f>VLOOKUP($A34,mittaukset_2002!$A$4:$P$270,6,FALSE)</f>
        <v>6860004.20539334</v>
      </c>
      <c r="G34">
        <f>VLOOKUP($A34,mittaukset_2002!$A$4:$P$270,7,FALSE)</f>
        <v>157.95413878312357</v>
      </c>
      <c r="H34">
        <f>VLOOKUP($A34,mittaukset_2002!$A$4:$P$270,8,FALSE)</f>
        <v>2</v>
      </c>
      <c r="I34">
        <f>VLOOKUP($A34,mittaukset_2002!$A$4:$P$270,9,FALSE)</f>
        <v>11</v>
      </c>
      <c r="J34">
        <f>VLOOKUP($A34,mittaukset_2002!$A$4:$P$270,10,FALSE)</f>
        <v>307</v>
      </c>
      <c r="K34" t="str">
        <f>VLOOKUP($A34,mittaukset_2002!$A$4:$P$270,11,FALSE)</f>
        <v> </v>
      </c>
      <c r="L34">
        <f>VLOOKUP($A34,mittaukset_2002!$A$4:$P$270,12,FALSE)</f>
        <v>28.7</v>
      </c>
      <c r="M34">
        <f>VLOOKUP($A34,mittaukset_2002!$A$4:$P$270,13,FALSE)</f>
        <v>12.8</v>
      </c>
      <c r="N34">
        <f>VLOOKUP($A34,mittaukset_2002!$A$4:$P$270,14,FALSE)</f>
        <v>-99</v>
      </c>
      <c r="O34">
        <f>VLOOKUP($A34,mittaukset_2002!$A$4:$P$270,15,FALSE)</f>
        <v>-99</v>
      </c>
      <c r="P34">
        <f>VLOOKUP($A34,mittaukset_2002!$A$4:$P$270,16,FALSE)</f>
        <v>4</v>
      </c>
      <c r="Q34" t="str">
        <f>VLOOKUP($A34,mittaukset_2007!$A$2:$E$268,2,FALSE)</f>
        <v>kuusi</v>
      </c>
      <c r="R34">
        <f>VLOOKUP($A34,mittaukset_2007!$A$2:$E$268,3,FALSE)</f>
        <v>318</v>
      </c>
      <c r="S34">
        <f>VLOOKUP($A34,mittaukset_2007!$A$2:$E$268,4,FALSE)</f>
        <v>334</v>
      </c>
      <c r="T34">
        <f>VLOOKUP($A34,mittaukset_2007!$A$2:$E$268,5,FALSE)</f>
        <v>0</v>
      </c>
      <c r="U34">
        <f>IF(ISNA(VLOOKUP($A34,maastolomake_2010!$A$2:$AF$230,3,FALSE)),"",VLOOKUP($A34,maastolomake_2010!$A$2:$AF$230,3,FALSE))</f>
        <v>99</v>
      </c>
      <c r="V34">
        <f>IF(ISNA(VLOOKUP($A34,maastolomake_2010!$A$2:$AF$230,6,FALSE)),"",VLOOKUP($A34,maastolomake_2010!$A$2:$AF$230,6,FALSE))</f>
        <v>1</v>
      </c>
      <c r="W34">
        <f>IF(ISNA(VLOOKUP($A34,maastolomake_2010!$A$2:$AF$230,7,FALSE)),"",VLOOKUP($A34,maastolomake_2010!$A$2:$AF$230,7,FALSE))</f>
        <v>1</v>
      </c>
      <c r="X34">
        <f>IF(ISNA(VLOOKUP($A34,maastolomake_2010!$A$2:$AF$230,8,FALSE)),"",VLOOKUP($A34,maastolomake_2010!$A$2:$AF$230,8,FALSE))</f>
        <v>2</v>
      </c>
      <c r="Y34">
        <f>IF(ISNA(VLOOKUP($A34,maastolomake_2010!$A$2:$AF$230,9,FALSE)),"",VLOOKUP($A34,maastolomake_2010!$A$2:$AF$230,9,FALSE))</f>
        <v>11</v>
      </c>
      <c r="Z34">
        <f>IF(ISNA(VLOOKUP($A34,maastolomake_2010!$A$2:$AF$230,10,FALSE)),"",VLOOKUP($A34,maastolomake_2010!$A$2:$AF$230,10,FALSE))</f>
        <v>327</v>
      </c>
      <c r="AA34">
        <f>IF(ISNA(VLOOKUP($A34,maastolomake_2010!$A$2:$AF$230,32,FALSE)),"",IF(VLOOKUP($A34,maastolomake_2010!$A$2:$AF$230,32,FALSE)=0,"",VLOOKUP($A34,maastolomake_2010!$A$2:$AF$230,32,FALSE)))</f>
      </c>
    </row>
    <row r="35" spans="1:27" ht="12.75">
      <c r="A35">
        <v>45</v>
      </c>
      <c r="B35">
        <f>VLOOKUP($A35,mittaukset_2002!$A$4:$P$270,2,FALSE)</f>
        <v>5.248538335941891</v>
      </c>
      <c r="C35">
        <f>VLOOKUP($A35,mittaukset_2002!$A$4:$P$270,3,FALSE)</f>
        <v>-2.5832713901524986</v>
      </c>
      <c r="D35">
        <f>VLOOKUP($A35,mittaukset_2002!$A$4:$P$270,4,FALSE)</f>
        <v>0.31118753651960346</v>
      </c>
      <c r="E35">
        <f>VLOOKUP($A35,mittaukset_2002!$A$4:$P$270,5,FALSE)</f>
        <v>2515335.824388287</v>
      </c>
      <c r="F35">
        <f>VLOOKUP($A35,mittaukset_2002!$A$4:$P$270,6,FALSE)</f>
        <v>6860003.920281392</v>
      </c>
      <c r="G35">
        <f>VLOOKUP($A35,mittaukset_2002!$A$4:$P$270,7,FALSE)</f>
        <v>158.3711875365196</v>
      </c>
      <c r="H35">
        <f>VLOOKUP($A35,mittaukset_2002!$A$4:$P$270,8,FALSE)</f>
        <v>2</v>
      </c>
      <c r="I35">
        <f>VLOOKUP($A35,mittaukset_2002!$A$4:$P$270,9,FALSE)</f>
        <v>11</v>
      </c>
      <c r="J35">
        <f>VLOOKUP($A35,mittaukset_2002!$A$4:$P$270,10,FALSE)</f>
        <v>311</v>
      </c>
      <c r="K35" t="str">
        <f>VLOOKUP($A35,mittaukset_2002!$A$4:$P$270,11,FALSE)</f>
        <v> </v>
      </c>
      <c r="L35">
        <f>VLOOKUP($A35,mittaukset_2002!$A$4:$P$270,12,FALSE)</f>
        <v>26.6</v>
      </c>
      <c r="M35">
        <f>VLOOKUP($A35,mittaukset_2002!$A$4:$P$270,13,FALSE)</f>
        <v>14.8</v>
      </c>
      <c r="N35">
        <f>VLOOKUP($A35,mittaukset_2002!$A$4:$P$270,14,FALSE)</f>
        <v>-99</v>
      </c>
      <c r="O35">
        <f>VLOOKUP($A35,mittaukset_2002!$A$4:$P$270,15,FALSE)</f>
        <v>-99</v>
      </c>
      <c r="P35">
        <f>VLOOKUP($A35,mittaukset_2002!$A$4:$P$270,16,FALSE)</f>
        <v>4</v>
      </c>
      <c r="Q35" t="str">
        <f>VLOOKUP($A35,mittaukset_2007!$A$2:$E$268,2,FALSE)</f>
        <v>kuusi</v>
      </c>
      <c r="R35">
        <f>VLOOKUP($A35,mittaukset_2007!$A$2:$E$268,3,FALSE)</f>
        <v>331</v>
      </c>
      <c r="S35">
        <f>VLOOKUP($A35,mittaukset_2007!$A$2:$E$268,4,FALSE)</f>
        <v>329</v>
      </c>
      <c r="T35">
        <f>VLOOKUP($A35,mittaukset_2007!$A$2:$E$268,5,FALSE)</f>
        <v>0</v>
      </c>
      <c r="U35">
        <f>IF(ISNA(VLOOKUP($A35,maastolomake_2010!$A$2:$AF$230,3,FALSE)),"",VLOOKUP($A35,maastolomake_2010!$A$2:$AF$230,3,FALSE))</f>
        <v>100</v>
      </c>
      <c r="V35">
        <f>IF(ISNA(VLOOKUP($A35,maastolomake_2010!$A$2:$AF$230,6,FALSE)),"",VLOOKUP($A35,maastolomake_2010!$A$2:$AF$230,6,FALSE))</f>
        <v>1</v>
      </c>
      <c r="W35">
        <f>IF(ISNA(VLOOKUP($A35,maastolomake_2010!$A$2:$AF$230,7,FALSE)),"",VLOOKUP($A35,maastolomake_2010!$A$2:$AF$230,7,FALSE))</f>
        <v>1</v>
      </c>
      <c r="X35">
        <f>IF(ISNA(VLOOKUP($A35,maastolomake_2010!$A$2:$AF$230,8,FALSE)),"",VLOOKUP($A35,maastolomake_2010!$A$2:$AF$230,8,FALSE))</f>
        <v>2</v>
      </c>
      <c r="Y35">
        <f>IF(ISNA(VLOOKUP($A35,maastolomake_2010!$A$2:$AF$230,9,FALSE)),"",VLOOKUP($A35,maastolomake_2010!$A$2:$AF$230,9,FALSE))</f>
        <v>11</v>
      </c>
      <c r="Z35">
        <f>IF(ISNA(VLOOKUP($A35,maastolomake_2010!$A$2:$AF$230,10,FALSE)),"",VLOOKUP($A35,maastolomake_2010!$A$2:$AF$230,10,FALSE))</f>
        <v>340</v>
      </c>
      <c r="AA35">
        <f>IF(ISNA(VLOOKUP($A35,maastolomake_2010!$A$2:$AF$230,32,FALSE)),"",IF(VLOOKUP($A35,maastolomake_2010!$A$2:$AF$230,32,FALSE)=0,"",VLOOKUP($A35,maastolomake_2010!$A$2:$AF$230,32,FALSE)))</f>
      </c>
    </row>
    <row r="36" spans="1:27" ht="12.75">
      <c r="A36">
        <v>49</v>
      </c>
      <c r="B36">
        <f>VLOOKUP($A36,mittaukset_2002!$A$4:$P$270,2,FALSE)</f>
        <v>0.7275618628319995</v>
      </c>
      <c r="C36">
        <f>VLOOKUP($A36,mittaukset_2002!$A$4:$P$270,3,FALSE)</f>
        <v>11.225533871632116</v>
      </c>
      <c r="D36">
        <f>VLOOKUP($A36,mittaukset_2002!$A$4:$P$270,4,FALSE)</f>
        <v>0.6191717152682861</v>
      </c>
      <c r="E36">
        <f>VLOOKUP($A36,mittaukset_2002!$A$4:$P$270,5,FALSE)</f>
        <v>2515334.122017091</v>
      </c>
      <c r="F36">
        <f>VLOOKUP($A36,mittaukset_2002!$A$4:$P$270,6,FALSE)</f>
        <v>6860018.350259331</v>
      </c>
      <c r="G36">
        <f>VLOOKUP($A36,mittaukset_2002!$A$4:$P$270,7,FALSE)</f>
        <v>158.6791717152683</v>
      </c>
      <c r="H36">
        <f>VLOOKUP($A36,mittaukset_2002!$A$4:$P$270,8,FALSE)</f>
        <v>2</v>
      </c>
      <c r="I36">
        <f>VLOOKUP($A36,mittaukset_2002!$A$4:$P$270,9,FALSE)</f>
        <v>11</v>
      </c>
      <c r="J36">
        <f>VLOOKUP($A36,mittaukset_2002!$A$4:$P$270,10,FALSE)</f>
        <v>234</v>
      </c>
      <c r="K36" t="str">
        <f>VLOOKUP($A36,mittaukset_2002!$A$4:$P$270,11,FALSE)</f>
        <v> </v>
      </c>
      <c r="L36">
        <f>VLOOKUP($A36,mittaukset_2002!$A$4:$P$270,12,FALSE)</f>
        <v>25</v>
      </c>
      <c r="M36">
        <f>VLOOKUP($A36,mittaukset_2002!$A$4:$P$270,13,FALSE)</f>
        <v>11.3</v>
      </c>
      <c r="N36">
        <f>VLOOKUP($A36,mittaukset_2002!$A$4:$P$270,14,FALSE)</f>
        <v>-99</v>
      </c>
      <c r="O36">
        <f>VLOOKUP($A36,mittaukset_2002!$A$4:$P$270,15,FALSE)</f>
        <v>-99</v>
      </c>
      <c r="P36">
        <f>VLOOKUP($A36,mittaukset_2002!$A$4:$P$270,16,FALSE)</f>
        <v>4</v>
      </c>
      <c r="Q36" t="str">
        <f>VLOOKUP($A36,mittaukset_2007!$A$2:$E$268,2,FALSE)</f>
        <v>kuusi</v>
      </c>
      <c r="R36">
        <f>VLOOKUP($A36,mittaukset_2007!$A$2:$E$268,3,FALSE)</f>
        <v>246</v>
      </c>
      <c r="S36">
        <f>VLOOKUP($A36,mittaukset_2007!$A$2:$E$268,4,FALSE)</f>
        <v>260</v>
      </c>
      <c r="T36">
        <f>VLOOKUP($A36,mittaukset_2007!$A$2:$E$268,5,FALSE)</f>
        <v>0</v>
      </c>
      <c r="U36">
        <f>IF(ISNA(VLOOKUP($A36,maastolomake_2010!$A$2:$AF$230,3,FALSE)),"",VLOOKUP($A36,maastolomake_2010!$A$2:$AF$230,3,FALSE))</f>
      </c>
      <c r="V36">
        <f>IF(ISNA(VLOOKUP($A36,maastolomake_2010!$A$2:$AF$230,6,FALSE)),"",VLOOKUP($A36,maastolomake_2010!$A$2:$AF$230,6,FALSE))</f>
      </c>
      <c r="W36">
        <f>IF(ISNA(VLOOKUP($A36,maastolomake_2010!$A$2:$AF$230,7,FALSE)),"",VLOOKUP($A36,maastolomake_2010!$A$2:$AF$230,7,FALSE))</f>
      </c>
      <c r="X36">
        <f>IF(ISNA(VLOOKUP($A36,maastolomake_2010!$A$2:$AF$230,8,FALSE)),"",VLOOKUP($A36,maastolomake_2010!$A$2:$AF$230,8,FALSE))</f>
      </c>
      <c r="Y36">
        <f>IF(ISNA(VLOOKUP($A36,maastolomake_2010!$A$2:$AF$230,9,FALSE)),"",VLOOKUP($A36,maastolomake_2010!$A$2:$AF$230,9,FALSE))</f>
      </c>
      <c r="Z36">
        <f>IF(ISNA(VLOOKUP($A36,maastolomake_2010!$A$2:$AF$230,10,FALSE)),"",VLOOKUP($A36,maastolomake_2010!$A$2:$AF$230,10,FALSE))</f>
      </c>
      <c r="AA36">
        <f>IF(ISNA(VLOOKUP($A36,maastolomake_2010!$A$2:$AF$230,32,FALSE)),"",IF(VLOOKUP($A36,maastolomake_2010!$A$2:$AF$230,32,FALSE)=0,"",VLOOKUP($A36,maastolomake_2010!$A$2:$AF$230,32,FALSE)))</f>
      </c>
    </row>
    <row r="37" spans="1:27" ht="12.75">
      <c r="A37">
        <v>51</v>
      </c>
      <c r="B37">
        <f>VLOOKUP($A37,mittaukset_2002!$A$4:$P$270,2,FALSE)</f>
        <v>2.3423438516483275</v>
      </c>
      <c r="C37">
        <f>VLOOKUP($A37,mittaukset_2002!$A$4:$P$270,3,FALSE)</f>
        <v>14.881883195087848</v>
      </c>
      <c r="D37">
        <f>VLOOKUP($A37,mittaukset_2002!$A$4:$P$270,4,FALSE)</f>
        <v>0.9937262080488412</v>
      </c>
      <c r="E37">
        <f>VLOOKUP($A37,mittaukset_2002!$A$4:$P$270,5,FALSE)</f>
        <v>2515336.427645611</v>
      </c>
      <c r="F37">
        <f>VLOOKUP($A37,mittaukset_2002!$A$4:$P$270,6,FALSE)</f>
        <v>6860021.615299664</v>
      </c>
      <c r="G37">
        <f>VLOOKUP($A37,mittaukset_2002!$A$4:$P$270,7,FALSE)</f>
        <v>159.05372620804886</v>
      </c>
      <c r="H37">
        <f>VLOOKUP($A37,mittaukset_2002!$A$4:$P$270,8,FALSE)</f>
        <v>2</v>
      </c>
      <c r="I37">
        <f>VLOOKUP($A37,mittaukset_2002!$A$4:$P$270,9,FALSE)</f>
        <v>11</v>
      </c>
      <c r="J37">
        <f>VLOOKUP($A37,mittaukset_2002!$A$4:$P$270,10,FALSE)</f>
        <v>208</v>
      </c>
      <c r="K37" t="str">
        <f>VLOOKUP($A37,mittaukset_2002!$A$4:$P$270,11,FALSE)</f>
        <v> </v>
      </c>
      <c r="L37">
        <f>VLOOKUP($A37,mittaukset_2002!$A$4:$P$270,12,FALSE)</f>
        <v>23.1</v>
      </c>
      <c r="M37">
        <f>VLOOKUP($A37,mittaukset_2002!$A$4:$P$270,13,FALSE)</f>
        <v>12.8</v>
      </c>
      <c r="N37">
        <f>VLOOKUP($A37,mittaukset_2002!$A$4:$P$270,14,FALSE)</f>
        <v>2.88</v>
      </c>
      <c r="O37">
        <f>VLOOKUP($A37,mittaukset_2002!$A$4:$P$270,15,FALSE)</f>
        <v>2.06</v>
      </c>
      <c r="P37">
        <f>VLOOKUP($A37,mittaukset_2002!$A$4:$P$270,16,FALSE)</f>
        <v>4</v>
      </c>
      <c r="Q37" t="str">
        <f>VLOOKUP($A37,mittaukset_2007!$A$2:$E$268,2,FALSE)</f>
        <v>kuusi</v>
      </c>
      <c r="R37">
        <f>VLOOKUP($A37,mittaukset_2007!$A$2:$E$268,3,FALSE)</f>
        <v>211</v>
      </c>
      <c r="S37">
        <f>VLOOKUP($A37,mittaukset_2007!$A$2:$E$268,4,FALSE)</f>
        <v>209</v>
      </c>
      <c r="T37">
        <f>VLOOKUP($A37,mittaukset_2007!$A$2:$E$268,5,FALSE)</f>
        <v>0</v>
      </c>
      <c r="U37">
        <f>IF(ISNA(VLOOKUP($A37,maastolomake_2010!$A$2:$AF$230,3,FALSE)),"",VLOOKUP($A37,maastolomake_2010!$A$2:$AF$230,3,FALSE))</f>
      </c>
      <c r="V37">
        <f>IF(ISNA(VLOOKUP($A37,maastolomake_2010!$A$2:$AF$230,6,FALSE)),"",VLOOKUP($A37,maastolomake_2010!$A$2:$AF$230,6,FALSE))</f>
      </c>
      <c r="W37">
        <f>IF(ISNA(VLOOKUP($A37,maastolomake_2010!$A$2:$AF$230,7,FALSE)),"",VLOOKUP($A37,maastolomake_2010!$A$2:$AF$230,7,FALSE))</f>
      </c>
      <c r="X37">
        <f>IF(ISNA(VLOOKUP($A37,maastolomake_2010!$A$2:$AF$230,8,FALSE)),"",VLOOKUP($A37,maastolomake_2010!$A$2:$AF$230,8,FALSE))</f>
      </c>
      <c r="Y37">
        <f>IF(ISNA(VLOOKUP($A37,maastolomake_2010!$A$2:$AF$230,9,FALSE)),"",VLOOKUP($A37,maastolomake_2010!$A$2:$AF$230,9,FALSE))</f>
      </c>
      <c r="Z37">
        <f>IF(ISNA(VLOOKUP($A37,maastolomake_2010!$A$2:$AF$230,10,FALSE)),"",VLOOKUP($A37,maastolomake_2010!$A$2:$AF$230,10,FALSE))</f>
      </c>
      <c r="AA37">
        <f>IF(ISNA(VLOOKUP($A37,maastolomake_2010!$A$2:$AF$230,32,FALSE)),"",IF(VLOOKUP($A37,maastolomake_2010!$A$2:$AF$230,32,FALSE)=0,"",VLOOKUP($A37,maastolomake_2010!$A$2:$AF$230,32,FALSE)))</f>
      </c>
    </row>
    <row r="38" spans="1:27" ht="12.75">
      <c r="A38">
        <v>52</v>
      </c>
      <c r="B38">
        <f>VLOOKUP($A38,mittaukset_2002!$A$4:$P$270,2,FALSE)</f>
        <v>4.405409283761102</v>
      </c>
      <c r="C38">
        <f>VLOOKUP($A38,mittaukset_2002!$A$4:$P$270,3,FALSE)</f>
        <v>14.810220649152097</v>
      </c>
      <c r="D38">
        <f>VLOOKUP($A38,mittaukset_2002!$A$4:$P$270,4,FALSE)</f>
        <v>1.0542520515827913</v>
      </c>
      <c r="E38">
        <f>VLOOKUP($A38,mittaukset_2002!$A$4:$P$270,5,FALSE)</f>
        <v>2515338.435844557</v>
      </c>
      <c r="F38">
        <f>VLOOKUP($A38,mittaukset_2002!$A$4:$P$270,6,FALSE)</f>
        <v>6860021.137270911</v>
      </c>
      <c r="G38">
        <f>VLOOKUP($A38,mittaukset_2002!$A$4:$P$270,7,FALSE)</f>
        <v>159.11425205158278</v>
      </c>
      <c r="H38">
        <f>VLOOKUP($A38,mittaukset_2002!$A$4:$P$270,8,FALSE)</f>
        <v>2</v>
      </c>
      <c r="I38">
        <f>VLOOKUP($A38,mittaukset_2002!$A$4:$P$270,9,FALSE)</f>
        <v>11</v>
      </c>
      <c r="J38">
        <f>VLOOKUP($A38,mittaukset_2002!$A$4:$P$270,10,FALSE)</f>
        <v>215</v>
      </c>
      <c r="K38" t="str">
        <f>VLOOKUP($A38,mittaukset_2002!$A$4:$P$270,11,FALSE)</f>
        <v> </v>
      </c>
      <c r="L38">
        <f>VLOOKUP($A38,mittaukset_2002!$A$4:$P$270,12,FALSE)</f>
        <v>23.1</v>
      </c>
      <c r="M38">
        <f>VLOOKUP($A38,mittaukset_2002!$A$4:$P$270,13,FALSE)</f>
        <v>12</v>
      </c>
      <c r="N38">
        <f>VLOOKUP($A38,mittaukset_2002!$A$4:$P$270,14,FALSE)</f>
        <v>-99</v>
      </c>
      <c r="O38">
        <f>VLOOKUP($A38,mittaukset_2002!$A$4:$P$270,15,FALSE)</f>
        <v>-99</v>
      </c>
      <c r="P38">
        <f>VLOOKUP($A38,mittaukset_2002!$A$4:$P$270,16,FALSE)</f>
        <v>4</v>
      </c>
      <c r="Q38" t="str">
        <f>VLOOKUP($A38,mittaukset_2007!$A$2:$E$268,2,FALSE)</f>
        <v>kuusi</v>
      </c>
      <c r="R38">
        <f>VLOOKUP($A38,mittaukset_2007!$A$2:$E$268,3,FALSE)</f>
        <v>224</v>
      </c>
      <c r="S38">
        <f>VLOOKUP($A38,mittaukset_2007!$A$2:$E$268,4,FALSE)</f>
        <v>225</v>
      </c>
      <c r="T38">
        <f>VLOOKUP($A38,mittaukset_2007!$A$2:$E$268,5,FALSE)</f>
        <v>1</v>
      </c>
      <c r="U38">
        <f>IF(ISNA(VLOOKUP($A38,maastolomake_2010!$A$2:$AF$230,3,FALSE)),"",VLOOKUP($A38,maastolomake_2010!$A$2:$AF$230,3,FALSE))</f>
      </c>
      <c r="V38">
        <f>IF(ISNA(VLOOKUP($A38,maastolomake_2010!$A$2:$AF$230,6,FALSE)),"",VLOOKUP($A38,maastolomake_2010!$A$2:$AF$230,6,FALSE))</f>
      </c>
      <c r="W38">
        <f>IF(ISNA(VLOOKUP($A38,maastolomake_2010!$A$2:$AF$230,7,FALSE)),"",VLOOKUP($A38,maastolomake_2010!$A$2:$AF$230,7,FALSE))</f>
      </c>
      <c r="X38">
        <f>IF(ISNA(VLOOKUP($A38,maastolomake_2010!$A$2:$AF$230,8,FALSE)),"",VLOOKUP($A38,maastolomake_2010!$A$2:$AF$230,8,FALSE))</f>
      </c>
      <c r="Y38">
        <f>IF(ISNA(VLOOKUP($A38,maastolomake_2010!$A$2:$AF$230,9,FALSE)),"",VLOOKUP($A38,maastolomake_2010!$A$2:$AF$230,9,FALSE))</f>
      </c>
      <c r="Z38">
        <f>IF(ISNA(VLOOKUP($A38,maastolomake_2010!$A$2:$AF$230,10,FALSE)),"",VLOOKUP($A38,maastolomake_2010!$A$2:$AF$230,10,FALSE))</f>
      </c>
      <c r="AA38">
        <f>IF(ISNA(VLOOKUP($A38,maastolomake_2010!$A$2:$AF$230,32,FALSE)),"",IF(VLOOKUP($A38,maastolomake_2010!$A$2:$AF$230,32,FALSE)=0,"",VLOOKUP($A38,maastolomake_2010!$A$2:$AF$230,32,FALSE)))</f>
      </c>
    </row>
    <row r="39" spans="1:27" ht="12.75">
      <c r="A39">
        <v>53</v>
      </c>
      <c r="B39">
        <f>VLOOKUP($A39,mittaukset_2002!$A$4:$P$270,2,FALSE)</f>
        <v>8.582377682498727</v>
      </c>
      <c r="C39">
        <f>VLOOKUP($A39,mittaukset_2002!$A$4:$P$270,3,FALSE)</f>
        <v>15.272124319488995</v>
      </c>
      <c r="D39">
        <f>VLOOKUP($A39,mittaukset_2002!$A$4:$P$270,4,FALSE)</f>
        <v>1.1609670803521324</v>
      </c>
      <c r="E39">
        <f>VLOOKUP($A39,mittaukset_2002!$A$4:$P$270,5,FALSE)</f>
        <v>2515342.6217049267</v>
      </c>
      <c r="F39">
        <f>VLOOKUP($A39,mittaukset_2002!$A$4:$P$270,6,FALSE)</f>
        <v>6860020.764453299</v>
      </c>
      <c r="G39">
        <f>VLOOKUP($A39,mittaukset_2002!$A$4:$P$270,7,FALSE)</f>
        <v>159.22096708035212</v>
      </c>
      <c r="H39">
        <f>VLOOKUP($A39,mittaukset_2002!$A$4:$P$270,8,FALSE)</f>
        <v>2</v>
      </c>
      <c r="I39">
        <f>VLOOKUP($A39,mittaukset_2002!$A$4:$P$270,9,FALSE)</f>
        <v>11</v>
      </c>
      <c r="J39">
        <f>VLOOKUP($A39,mittaukset_2002!$A$4:$P$270,10,FALSE)</f>
        <v>258</v>
      </c>
      <c r="K39" t="str">
        <f>VLOOKUP($A39,mittaukset_2002!$A$4:$P$270,11,FALSE)</f>
        <v> </v>
      </c>
      <c r="L39">
        <f>VLOOKUP($A39,mittaukset_2002!$A$4:$P$270,12,FALSE)</f>
        <v>27.9</v>
      </c>
      <c r="M39">
        <f>VLOOKUP($A39,mittaukset_2002!$A$4:$P$270,13,FALSE)</f>
        <v>12.5</v>
      </c>
      <c r="N39">
        <f>VLOOKUP($A39,mittaukset_2002!$A$4:$P$270,14,FALSE)</f>
        <v>-99</v>
      </c>
      <c r="O39">
        <f>VLOOKUP($A39,mittaukset_2002!$A$4:$P$270,15,FALSE)</f>
        <v>-99</v>
      </c>
      <c r="P39">
        <f>VLOOKUP($A39,mittaukset_2002!$A$4:$P$270,16,FALSE)</f>
        <v>4</v>
      </c>
      <c r="Q39" t="str">
        <f>VLOOKUP($A39,mittaukset_2007!$A$2:$E$268,2,FALSE)</f>
        <v>kuusi</v>
      </c>
      <c r="R39">
        <f>VLOOKUP($A39,mittaukset_2007!$A$2:$E$268,3,FALSE)</f>
        <v>270</v>
      </c>
      <c r="S39">
        <f>VLOOKUP($A39,mittaukset_2007!$A$2:$E$268,4,FALSE)</f>
        <v>280</v>
      </c>
      <c r="T39">
        <f>VLOOKUP($A39,mittaukset_2007!$A$2:$E$268,5,FALSE)</f>
        <v>1</v>
      </c>
      <c r="U39">
        <f>IF(ISNA(VLOOKUP($A39,maastolomake_2010!$A$2:$AF$230,3,FALSE)),"",VLOOKUP($A39,maastolomake_2010!$A$2:$AF$230,3,FALSE))</f>
      </c>
      <c r="V39">
        <f>IF(ISNA(VLOOKUP($A39,maastolomake_2010!$A$2:$AF$230,6,FALSE)),"",VLOOKUP($A39,maastolomake_2010!$A$2:$AF$230,6,FALSE))</f>
      </c>
      <c r="W39">
        <f>IF(ISNA(VLOOKUP($A39,maastolomake_2010!$A$2:$AF$230,7,FALSE)),"",VLOOKUP($A39,maastolomake_2010!$A$2:$AF$230,7,FALSE))</f>
      </c>
      <c r="X39">
        <f>IF(ISNA(VLOOKUP($A39,maastolomake_2010!$A$2:$AF$230,8,FALSE)),"",VLOOKUP($A39,maastolomake_2010!$A$2:$AF$230,8,FALSE))</f>
      </c>
      <c r="Y39">
        <f>IF(ISNA(VLOOKUP($A39,maastolomake_2010!$A$2:$AF$230,9,FALSE)),"",VLOOKUP($A39,maastolomake_2010!$A$2:$AF$230,9,FALSE))</f>
      </c>
      <c r="Z39">
        <f>IF(ISNA(VLOOKUP($A39,maastolomake_2010!$A$2:$AF$230,10,FALSE)),"",VLOOKUP($A39,maastolomake_2010!$A$2:$AF$230,10,FALSE))</f>
      </c>
      <c r="AA39">
        <f>IF(ISNA(VLOOKUP($A39,maastolomake_2010!$A$2:$AF$230,32,FALSE)),"",IF(VLOOKUP($A39,maastolomake_2010!$A$2:$AF$230,32,FALSE)=0,"",VLOOKUP($A39,maastolomake_2010!$A$2:$AF$230,32,FALSE)))</f>
      </c>
    </row>
    <row r="40" spans="1:27" ht="12.75">
      <c r="A40">
        <v>54</v>
      </c>
      <c r="B40">
        <f>VLOOKUP($A40,mittaukset_2002!$A$4:$P$270,2,FALSE)</f>
        <v>8.346155542329953</v>
      </c>
      <c r="C40">
        <f>VLOOKUP($A40,mittaukset_2002!$A$4:$P$270,3,FALSE)</f>
        <v>11.760090699647158</v>
      </c>
      <c r="D40">
        <f>VLOOKUP($A40,mittaukset_2002!$A$4:$P$270,4,FALSE)</f>
        <v>1.2209565998586656</v>
      </c>
      <c r="E40">
        <f>VLOOKUP($A40,mittaukset_2002!$A$4:$P$270,5,FALSE)</f>
        <v>2515341.6959639476</v>
      </c>
      <c r="F40">
        <f>VLOOKUP($A40,mittaukset_2002!$A$4:$P$270,6,FALSE)</f>
        <v>6860017.3683990175</v>
      </c>
      <c r="G40">
        <f>VLOOKUP($A40,mittaukset_2002!$A$4:$P$270,7,FALSE)</f>
        <v>159.28095659985865</v>
      </c>
      <c r="H40">
        <f>VLOOKUP($A40,mittaukset_2002!$A$4:$P$270,8,FALSE)</f>
        <v>2</v>
      </c>
      <c r="I40">
        <f>VLOOKUP($A40,mittaukset_2002!$A$4:$P$270,9,FALSE)</f>
        <v>11</v>
      </c>
      <c r="J40">
        <f>VLOOKUP($A40,mittaukset_2002!$A$4:$P$270,10,FALSE)</f>
        <v>274</v>
      </c>
      <c r="K40" t="str">
        <f>VLOOKUP($A40,mittaukset_2002!$A$4:$P$270,11,FALSE)</f>
        <v> </v>
      </c>
      <c r="L40">
        <f>VLOOKUP($A40,mittaukset_2002!$A$4:$P$270,12,FALSE)</f>
        <v>26.9</v>
      </c>
      <c r="M40">
        <f>VLOOKUP($A40,mittaukset_2002!$A$4:$P$270,13,FALSE)</f>
        <v>11.9</v>
      </c>
      <c r="N40">
        <f>VLOOKUP($A40,mittaukset_2002!$A$4:$P$270,14,FALSE)</f>
        <v>-99</v>
      </c>
      <c r="O40">
        <f>VLOOKUP($A40,mittaukset_2002!$A$4:$P$270,15,FALSE)</f>
        <v>-99</v>
      </c>
      <c r="P40">
        <f>VLOOKUP($A40,mittaukset_2002!$A$4:$P$270,16,FALSE)</f>
        <v>4</v>
      </c>
      <c r="Q40" t="str">
        <f>VLOOKUP($A40,mittaukset_2007!$A$2:$E$268,2,FALSE)</f>
        <v>kuusi</v>
      </c>
      <c r="R40">
        <f>VLOOKUP($A40,mittaukset_2007!$A$2:$E$268,3,FALSE)</f>
        <v>289</v>
      </c>
      <c r="S40">
        <f>VLOOKUP($A40,mittaukset_2007!$A$2:$E$268,4,FALSE)</f>
        <v>292</v>
      </c>
      <c r="T40">
        <f>VLOOKUP($A40,mittaukset_2007!$A$2:$E$268,5,FALSE)</f>
        <v>0</v>
      </c>
      <c r="U40">
        <f>IF(ISNA(VLOOKUP($A40,maastolomake_2010!$A$2:$AF$230,3,FALSE)),"",VLOOKUP($A40,maastolomake_2010!$A$2:$AF$230,3,FALSE))</f>
        <v>105</v>
      </c>
      <c r="V40">
        <f>IF(ISNA(VLOOKUP($A40,maastolomake_2010!$A$2:$AF$230,6,FALSE)),"",VLOOKUP($A40,maastolomake_2010!$A$2:$AF$230,6,FALSE))</f>
        <v>1</v>
      </c>
      <c r="W40">
        <f>IF(ISNA(VLOOKUP($A40,maastolomake_2010!$A$2:$AF$230,7,FALSE)),"",VLOOKUP($A40,maastolomake_2010!$A$2:$AF$230,7,FALSE))</f>
        <v>1</v>
      </c>
      <c r="X40">
        <f>IF(ISNA(VLOOKUP($A40,maastolomake_2010!$A$2:$AF$230,8,FALSE)),"",VLOOKUP($A40,maastolomake_2010!$A$2:$AF$230,8,FALSE))</f>
        <v>2</v>
      </c>
      <c r="Y40">
        <f>IF(ISNA(VLOOKUP($A40,maastolomake_2010!$A$2:$AF$230,9,FALSE)),"",VLOOKUP($A40,maastolomake_2010!$A$2:$AF$230,9,FALSE))</f>
        <v>11</v>
      </c>
      <c r="Z40">
        <f>IF(ISNA(VLOOKUP($A40,maastolomake_2010!$A$2:$AF$230,10,FALSE)),"",VLOOKUP($A40,maastolomake_2010!$A$2:$AF$230,10,FALSE))</f>
        <v>299</v>
      </c>
      <c r="AA40">
        <f>IF(ISNA(VLOOKUP($A40,maastolomake_2010!$A$2:$AF$230,32,FALSE)),"",IF(VLOOKUP($A40,maastolomake_2010!$A$2:$AF$230,32,FALSE)=0,"",VLOOKUP($A40,maastolomake_2010!$A$2:$AF$230,32,FALSE)))</f>
      </c>
    </row>
    <row r="41" spans="1:27" ht="12.75">
      <c r="A41">
        <v>55</v>
      </c>
      <c r="B41">
        <f>VLOOKUP($A41,mittaukset_2002!$A$4:$P$270,2,FALSE)</f>
        <v>4.9707849043793395</v>
      </c>
      <c r="C41">
        <f>VLOOKUP($A41,mittaukset_2002!$A$4:$P$270,3,FALSE)</f>
        <v>11.517617798224396</v>
      </c>
      <c r="D41">
        <f>VLOOKUP($A41,mittaukset_2002!$A$4:$P$270,4,FALSE)</f>
        <v>0.9156209328758564</v>
      </c>
      <c r="E41">
        <f>VLOOKUP($A41,mittaukset_2002!$A$4:$P$270,5,FALSE)</f>
        <v>2515338.3392588585</v>
      </c>
      <c r="F41">
        <f>VLOOKUP($A41,mittaukset_2002!$A$4:$P$270,6,FALSE)</f>
        <v>6860017.797876604</v>
      </c>
      <c r="G41">
        <f>VLOOKUP($A41,mittaukset_2002!$A$4:$P$270,7,FALSE)</f>
        <v>158.97562093287587</v>
      </c>
      <c r="H41">
        <f>VLOOKUP($A41,mittaukset_2002!$A$4:$P$270,8,FALSE)</f>
        <v>2</v>
      </c>
      <c r="I41">
        <f>VLOOKUP($A41,mittaukset_2002!$A$4:$P$270,9,FALSE)</f>
        <v>11</v>
      </c>
      <c r="J41">
        <f>VLOOKUP($A41,mittaukset_2002!$A$4:$P$270,10,FALSE)</f>
        <v>309</v>
      </c>
      <c r="K41" t="str">
        <f>VLOOKUP($A41,mittaukset_2002!$A$4:$P$270,11,FALSE)</f>
        <v> </v>
      </c>
      <c r="L41">
        <f>VLOOKUP($A41,mittaukset_2002!$A$4:$P$270,12,FALSE)</f>
        <v>27.7</v>
      </c>
      <c r="M41">
        <f>VLOOKUP($A41,mittaukset_2002!$A$4:$P$270,13,FALSE)</f>
        <v>9</v>
      </c>
      <c r="N41">
        <f>VLOOKUP($A41,mittaukset_2002!$A$4:$P$270,14,FALSE)</f>
        <v>-99</v>
      </c>
      <c r="O41">
        <f>VLOOKUP($A41,mittaukset_2002!$A$4:$P$270,15,FALSE)</f>
        <v>-99</v>
      </c>
      <c r="P41">
        <f>VLOOKUP($A41,mittaukset_2002!$A$4:$P$270,16,FALSE)</f>
        <v>4</v>
      </c>
      <c r="Q41" t="str">
        <f>VLOOKUP($A41,mittaukset_2007!$A$2:$E$268,2,FALSE)</f>
        <v>kuusi</v>
      </c>
      <c r="R41">
        <f>VLOOKUP($A41,mittaukset_2007!$A$2:$E$268,3,FALSE)</f>
        <v>328</v>
      </c>
      <c r="S41">
        <f>VLOOKUP($A41,mittaukset_2007!$A$2:$E$268,4,FALSE)</f>
        <v>322</v>
      </c>
      <c r="T41">
        <f>VLOOKUP($A41,mittaukset_2007!$A$2:$E$268,5,FALSE)</f>
        <v>0</v>
      </c>
      <c r="U41">
        <f>IF(ISNA(VLOOKUP($A41,maastolomake_2010!$A$2:$AF$230,3,FALSE)),"",VLOOKUP($A41,maastolomake_2010!$A$2:$AF$230,3,FALSE))</f>
        <v>104</v>
      </c>
      <c r="V41">
        <f>IF(ISNA(VLOOKUP($A41,maastolomake_2010!$A$2:$AF$230,6,FALSE)),"",VLOOKUP($A41,maastolomake_2010!$A$2:$AF$230,6,FALSE))</f>
        <v>1</v>
      </c>
      <c r="W41">
        <f>IF(ISNA(VLOOKUP($A41,maastolomake_2010!$A$2:$AF$230,7,FALSE)),"",VLOOKUP($A41,maastolomake_2010!$A$2:$AF$230,7,FALSE))</f>
        <v>1</v>
      </c>
      <c r="X41">
        <f>IF(ISNA(VLOOKUP($A41,maastolomake_2010!$A$2:$AF$230,8,FALSE)),"",VLOOKUP($A41,maastolomake_2010!$A$2:$AF$230,8,FALSE))</f>
        <v>2</v>
      </c>
      <c r="Y41">
        <f>IF(ISNA(VLOOKUP($A41,maastolomake_2010!$A$2:$AF$230,9,FALSE)),"",VLOOKUP($A41,maastolomake_2010!$A$2:$AF$230,9,FALSE))</f>
        <v>11</v>
      </c>
      <c r="Z41">
        <f>IF(ISNA(VLOOKUP($A41,maastolomake_2010!$A$2:$AF$230,10,FALSE)),"",VLOOKUP($A41,maastolomake_2010!$A$2:$AF$230,10,FALSE))</f>
        <v>337</v>
      </c>
      <c r="AA41">
        <f>IF(ISNA(VLOOKUP($A41,maastolomake_2010!$A$2:$AF$230,32,FALSE)),"",IF(VLOOKUP($A41,maastolomake_2010!$A$2:$AF$230,32,FALSE)=0,"",VLOOKUP($A41,maastolomake_2010!$A$2:$AF$230,32,FALSE)))</f>
      </c>
    </row>
    <row r="42" spans="1:27" ht="12.75">
      <c r="A42">
        <v>56</v>
      </c>
      <c r="B42">
        <f>VLOOKUP($A42,mittaukset_2002!$A$4:$P$270,2,FALSE)</f>
        <v>4.709044888480089</v>
      </c>
      <c r="C42">
        <f>VLOOKUP($A42,mittaukset_2002!$A$4:$P$270,3,FALSE)</f>
        <v>9.891768411459186</v>
      </c>
      <c r="D42">
        <f>VLOOKUP($A42,mittaukset_2002!$A$4:$P$270,4,FALSE)</f>
        <v>0.8154964897730608</v>
      </c>
      <c r="E42">
        <f>VLOOKUP($A42,mittaukset_2002!$A$4:$P$270,5,FALSE)</f>
        <v>2515337.7613215996</v>
      </c>
      <c r="F42">
        <f>VLOOKUP($A42,mittaukset_2002!$A$4:$P$270,6,FALSE)</f>
        <v>6860016.255838152</v>
      </c>
      <c r="G42">
        <f>VLOOKUP($A42,mittaukset_2002!$A$4:$P$270,7,FALSE)</f>
        <v>158.87549648977307</v>
      </c>
      <c r="H42">
        <f>VLOOKUP($A42,mittaukset_2002!$A$4:$P$270,8,FALSE)</f>
        <v>2</v>
      </c>
      <c r="I42">
        <f>VLOOKUP($A42,mittaukset_2002!$A$4:$P$270,9,FALSE)</f>
        <v>11</v>
      </c>
      <c r="J42">
        <f>VLOOKUP($A42,mittaukset_2002!$A$4:$P$270,10,FALSE)</f>
        <v>236</v>
      </c>
      <c r="K42" t="str">
        <f>VLOOKUP($A42,mittaukset_2002!$A$4:$P$270,11,FALSE)</f>
        <v> </v>
      </c>
      <c r="L42">
        <f>VLOOKUP($A42,mittaukset_2002!$A$4:$P$270,12,FALSE)</f>
        <v>24.2</v>
      </c>
      <c r="M42">
        <f>VLOOKUP($A42,mittaukset_2002!$A$4:$P$270,13,FALSE)</f>
        <v>12.6</v>
      </c>
      <c r="N42">
        <f>VLOOKUP($A42,mittaukset_2002!$A$4:$P$270,14,FALSE)</f>
        <v>-99</v>
      </c>
      <c r="O42">
        <f>VLOOKUP($A42,mittaukset_2002!$A$4:$P$270,15,FALSE)</f>
        <v>-99</v>
      </c>
      <c r="P42">
        <f>VLOOKUP($A42,mittaukset_2002!$A$4:$P$270,16,FALSE)</f>
        <v>4</v>
      </c>
      <c r="Q42" t="str">
        <f>VLOOKUP($A42,mittaukset_2007!$A$2:$E$268,2,FALSE)</f>
        <v>kuusi</v>
      </c>
      <c r="R42">
        <f>VLOOKUP($A42,mittaukset_2007!$A$2:$E$268,3,FALSE)</f>
        <v>240</v>
      </c>
      <c r="S42">
        <f>VLOOKUP($A42,mittaukset_2007!$A$2:$E$268,4,FALSE)</f>
        <v>237</v>
      </c>
      <c r="T42">
        <f>VLOOKUP($A42,mittaukset_2007!$A$2:$E$268,5,FALSE)</f>
        <v>1</v>
      </c>
      <c r="U42">
        <f>IF(ISNA(VLOOKUP($A42,maastolomake_2010!$A$2:$AF$230,3,FALSE)),"",VLOOKUP($A42,maastolomake_2010!$A$2:$AF$230,3,FALSE))</f>
      </c>
      <c r="V42">
        <f>IF(ISNA(VLOOKUP($A42,maastolomake_2010!$A$2:$AF$230,6,FALSE)),"",VLOOKUP($A42,maastolomake_2010!$A$2:$AF$230,6,FALSE))</f>
      </c>
      <c r="W42">
        <f>IF(ISNA(VLOOKUP($A42,maastolomake_2010!$A$2:$AF$230,7,FALSE)),"",VLOOKUP($A42,maastolomake_2010!$A$2:$AF$230,7,FALSE))</f>
      </c>
      <c r="X42">
        <f>IF(ISNA(VLOOKUP($A42,maastolomake_2010!$A$2:$AF$230,8,FALSE)),"",VLOOKUP($A42,maastolomake_2010!$A$2:$AF$230,8,FALSE))</f>
      </c>
      <c r="Y42">
        <f>IF(ISNA(VLOOKUP($A42,maastolomake_2010!$A$2:$AF$230,9,FALSE)),"",VLOOKUP($A42,maastolomake_2010!$A$2:$AF$230,9,FALSE))</f>
      </c>
      <c r="Z42">
        <f>IF(ISNA(VLOOKUP($A42,maastolomake_2010!$A$2:$AF$230,10,FALSE)),"",VLOOKUP($A42,maastolomake_2010!$A$2:$AF$230,10,FALSE))</f>
      </c>
      <c r="AA42">
        <f>IF(ISNA(VLOOKUP($A42,maastolomake_2010!$A$2:$AF$230,32,FALSE)),"",IF(VLOOKUP($A42,maastolomake_2010!$A$2:$AF$230,32,FALSE)=0,"",VLOOKUP($A42,maastolomake_2010!$A$2:$AF$230,32,FALSE)))</f>
      </c>
    </row>
    <row r="43" spans="1:27" ht="12.75">
      <c r="A43">
        <v>57</v>
      </c>
      <c r="B43">
        <f>VLOOKUP($A43,mittaukset_2002!$A$4:$P$270,2,FALSE)</f>
        <v>8.332478757960267</v>
      </c>
      <c r="C43">
        <f>VLOOKUP($A43,mittaukset_2002!$A$4:$P$270,3,FALSE)</f>
        <v>8.090549763713238</v>
      </c>
      <c r="D43">
        <f>VLOOKUP($A43,mittaukset_2002!$A$4:$P$270,4,FALSE)</f>
        <v>0.6503328201666949</v>
      </c>
      <c r="E43">
        <f>VLOOKUP($A43,mittaukset_2002!$A$4:$P$270,5,FALSE)</f>
        <v>2515340.957245288</v>
      </c>
      <c r="F43">
        <f>VLOOKUP($A43,mittaukset_2002!$A$4:$P$270,6,FALSE)</f>
        <v>6860013.7739571305</v>
      </c>
      <c r="G43">
        <f>VLOOKUP($A43,mittaukset_2002!$A$4:$P$270,7,FALSE)</f>
        <v>158.71033282016668</v>
      </c>
      <c r="H43">
        <f>VLOOKUP($A43,mittaukset_2002!$A$4:$P$270,8,FALSE)</f>
        <v>2</v>
      </c>
      <c r="I43">
        <f>VLOOKUP($A43,mittaukset_2002!$A$4:$P$270,9,FALSE)</f>
        <v>11</v>
      </c>
      <c r="J43">
        <f>VLOOKUP($A43,mittaukset_2002!$A$4:$P$270,10,FALSE)</f>
        <v>282</v>
      </c>
      <c r="K43" t="str">
        <f>VLOOKUP($A43,mittaukset_2002!$A$4:$P$270,11,FALSE)</f>
        <v> </v>
      </c>
      <c r="L43">
        <f>VLOOKUP($A43,mittaukset_2002!$A$4:$P$270,12,FALSE)</f>
        <v>25.5</v>
      </c>
      <c r="M43">
        <f>VLOOKUP($A43,mittaukset_2002!$A$4:$P$270,13,FALSE)</f>
        <v>13.4</v>
      </c>
      <c r="N43">
        <f>VLOOKUP($A43,mittaukset_2002!$A$4:$P$270,14,FALSE)</f>
        <v>-99</v>
      </c>
      <c r="O43">
        <f>VLOOKUP($A43,mittaukset_2002!$A$4:$P$270,15,FALSE)</f>
        <v>-99</v>
      </c>
      <c r="P43">
        <f>VLOOKUP($A43,mittaukset_2002!$A$4:$P$270,16,FALSE)</f>
        <v>4</v>
      </c>
      <c r="Q43" t="str">
        <f>VLOOKUP($A43,mittaukset_2007!$A$2:$E$268,2,FALSE)</f>
        <v>kuusi</v>
      </c>
      <c r="R43">
        <f>VLOOKUP($A43,mittaukset_2007!$A$2:$E$268,3,FALSE)</f>
        <v>293</v>
      </c>
      <c r="S43">
        <f>VLOOKUP($A43,mittaukset_2007!$A$2:$E$268,4,FALSE)</f>
        <v>271</v>
      </c>
      <c r="T43">
        <f>VLOOKUP($A43,mittaukset_2007!$A$2:$E$268,5,FALSE)</f>
        <v>0</v>
      </c>
      <c r="U43">
        <f>IF(ISNA(VLOOKUP($A43,maastolomake_2010!$A$2:$AF$230,3,FALSE)),"",VLOOKUP($A43,maastolomake_2010!$A$2:$AF$230,3,FALSE))</f>
        <v>103</v>
      </c>
      <c r="V43">
        <f>IF(ISNA(VLOOKUP($A43,maastolomake_2010!$A$2:$AF$230,6,FALSE)),"",VLOOKUP($A43,maastolomake_2010!$A$2:$AF$230,6,FALSE))</f>
        <v>1</v>
      </c>
      <c r="W43">
        <f>IF(ISNA(VLOOKUP($A43,maastolomake_2010!$A$2:$AF$230,7,FALSE)),"",VLOOKUP($A43,maastolomake_2010!$A$2:$AF$230,7,FALSE))</f>
        <v>1</v>
      </c>
      <c r="X43">
        <f>IF(ISNA(VLOOKUP($A43,maastolomake_2010!$A$2:$AF$230,8,FALSE)),"",VLOOKUP($A43,maastolomake_2010!$A$2:$AF$230,8,FALSE))</f>
        <v>2</v>
      </c>
      <c r="Y43">
        <f>IF(ISNA(VLOOKUP($A43,maastolomake_2010!$A$2:$AF$230,9,FALSE)),"",VLOOKUP($A43,maastolomake_2010!$A$2:$AF$230,9,FALSE))</f>
        <v>11</v>
      </c>
      <c r="Z43">
        <f>IF(ISNA(VLOOKUP($A43,maastolomake_2010!$A$2:$AF$230,10,FALSE)),"",VLOOKUP($A43,maastolomake_2010!$A$2:$AF$230,10,FALSE))</f>
        <v>303</v>
      </c>
      <c r="AA43">
        <f>IF(ISNA(VLOOKUP($A43,maastolomake_2010!$A$2:$AF$230,32,FALSE)),"",IF(VLOOKUP($A43,maastolomake_2010!$A$2:$AF$230,32,FALSE)=0,"",VLOOKUP($A43,maastolomake_2010!$A$2:$AF$230,32,FALSE)))</f>
      </c>
    </row>
    <row r="44" spans="1:27" ht="12.75">
      <c r="A44">
        <v>59</v>
      </c>
      <c r="B44">
        <f>VLOOKUP($A44,mittaukset_2002!$A$4:$P$270,2,FALSE)</f>
        <v>5.220090735836862</v>
      </c>
      <c r="C44">
        <f>VLOOKUP($A44,mittaukset_2002!$A$4:$P$270,3,FALSE)</f>
        <v>4.426261395593858</v>
      </c>
      <c r="D44">
        <f>VLOOKUP($A44,mittaukset_2002!$A$4:$P$270,4,FALSE)</f>
        <v>0.13426225219484375</v>
      </c>
      <c r="E44">
        <f>VLOOKUP($A44,mittaukset_2002!$A$4:$P$270,5,FALSE)</f>
        <v>2515337.1819875324</v>
      </c>
      <c r="F44">
        <f>VLOOKUP($A44,mittaukset_2002!$A$4:$P$270,6,FALSE)</f>
        <v>6860010.797147206</v>
      </c>
      <c r="G44">
        <f>VLOOKUP($A44,mittaukset_2002!$A$4:$P$270,7,FALSE)</f>
        <v>158.19426225219485</v>
      </c>
      <c r="H44">
        <f>VLOOKUP($A44,mittaukset_2002!$A$4:$P$270,8,FALSE)</f>
        <v>2</v>
      </c>
      <c r="I44">
        <f>VLOOKUP($A44,mittaukset_2002!$A$4:$P$270,9,FALSE)</f>
        <v>11</v>
      </c>
      <c r="J44">
        <f>VLOOKUP($A44,mittaukset_2002!$A$4:$P$270,10,FALSE)</f>
        <v>301</v>
      </c>
      <c r="K44" t="str">
        <f>VLOOKUP($A44,mittaukset_2002!$A$4:$P$270,11,FALSE)</f>
        <v> </v>
      </c>
      <c r="L44">
        <f>VLOOKUP($A44,mittaukset_2002!$A$4:$P$270,12,FALSE)</f>
        <v>27.4</v>
      </c>
      <c r="M44">
        <f>VLOOKUP($A44,mittaukset_2002!$A$4:$P$270,13,FALSE)</f>
        <v>12.2</v>
      </c>
      <c r="N44">
        <f>VLOOKUP($A44,mittaukset_2002!$A$4:$P$270,14,FALSE)</f>
        <v>-99</v>
      </c>
      <c r="O44">
        <f>VLOOKUP($A44,mittaukset_2002!$A$4:$P$270,15,FALSE)</f>
        <v>-99</v>
      </c>
      <c r="P44">
        <f>VLOOKUP($A44,mittaukset_2002!$A$4:$P$270,16,FALSE)</f>
        <v>4</v>
      </c>
      <c r="Q44" t="str">
        <f>VLOOKUP($A44,mittaukset_2007!$A$2:$E$268,2,FALSE)</f>
        <v>kuusi</v>
      </c>
      <c r="R44">
        <f>VLOOKUP($A44,mittaukset_2007!$A$2:$E$268,3,FALSE)</f>
        <v>321</v>
      </c>
      <c r="S44">
        <f>VLOOKUP($A44,mittaukset_2007!$A$2:$E$268,4,FALSE)</f>
        <v>316</v>
      </c>
      <c r="T44">
        <f>VLOOKUP($A44,mittaukset_2007!$A$2:$E$268,5,FALSE)</f>
        <v>0</v>
      </c>
      <c r="U44">
        <f>IF(ISNA(VLOOKUP($A44,maastolomake_2010!$A$2:$AF$230,3,FALSE)),"",VLOOKUP($A44,maastolomake_2010!$A$2:$AF$230,3,FALSE))</f>
        <v>102</v>
      </c>
      <c r="V44">
        <f>IF(ISNA(VLOOKUP($A44,maastolomake_2010!$A$2:$AF$230,6,FALSE)),"",VLOOKUP($A44,maastolomake_2010!$A$2:$AF$230,6,FALSE))</f>
        <v>1</v>
      </c>
      <c r="W44">
        <f>IF(ISNA(VLOOKUP($A44,maastolomake_2010!$A$2:$AF$230,7,FALSE)),"",VLOOKUP($A44,maastolomake_2010!$A$2:$AF$230,7,FALSE))</f>
        <v>1</v>
      </c>
      <c r="X44">
        <f>IF(ISNA(VLOOKUP($A44,maastolomake_2010!$A$2:$AF$230,8,FALSE)),"",VLOOKUP($A44,maastolomake_2010!$A$2:$AF$230,8,FALSE))</f>
        <v>2</v>
      </c>
      <c r="Y44">
        <f>IF(ISNA(VLOOKUP($A44,maastolomake_2010!$A$2:$AF$230,9,FALSE)),"",VLOOKUP($A44,maastolomake_2010!$A$2:$AF$230,9,FALSE))</f>
        <v>11</v>
      </c>
      <c r="Z44">
        <f>IF(ISNA(VLOOKUP($A44,maastolomake_2010!$A$2:$AF$230,10,FALSE)),"",VLOOKUP($A44,maastolomake_2010!$A$2:$AF$230,10,FALSE))</f>
        <v>334</v>
      </c>
      <c r="AA44">
        <f>IF(ISNA(VLOOKUP($A44,maastolomake_2010!$A$2:$AF$230,32,FALSE)),"",IF(VLOOKUP($A44,maastolomake_2010!$A$2:$AF$230,32,FALSE)=0,"",VLOOKUP($A44,maastolomake_2010!$A$2:$AF$230,32,FALSE)))</f>
      </c>
    </row>
    <row r="45" spans="1:27" ht="12.75">
      <c r="A45">
        <v>60</v>
      </c>
      <c r="B45">
        <f>VLOOKUP($A45,mittaukset_2002!$A$4:$P$270,2,FALSE)</f>
        <v>6.873738091413434</v>
      </c>
      <c r="C45">
        <f>VLOOKUP($A45,mittaukset_2002!$A$4:$P$270,3,FALSE)</f>
        <v>4.624533869401029</v>
      </c>
      <c r="D45">
        <f>VLOOKUP($A45,mittaukset_2002!$A$4:$P$270,4,FALSE)</f>
        <v>0.5072166426174037</v>
      </c>
      <c r="E45">
        <f>VLOOKUP($A45,mittaukset_2002!$A$4:$P$270,5,FALSE)</f>
        <v>2515338.842200378</v>
      </c>
      <c r="F45">
        <f>VLOOKUP($A45,mittaukset_2002!$A$4:$P$270,6,FALSE)</f>
        <v>6860010.664652458</v>
      </c>
      <c r="G45">
        <f>VLOOKUP($A45,mittaukset_2002!$A$4:$P$270,7,FALSE)</f>
        <v>158.5672166426174</v>
      </c>
      <c r="H45">
        <f>VLOOKUP($A45,mittaukset_2002!$A$4:$P$270,8,FALSE)</f>
        <v>2</v>
      </c>
      <c r="I45">
        <f>VLOOKUP($A45,mittaukset_2002!$A$4:$P$270,9,FALSE)</f>
        <v>11</v>
      </c>
      <c r="J45">
        <f>VLOOKUP($A45,mittaukset_2002!$A$4:$P$270,10,FALSE)</f>
        <v>269</v>
      </c>
      <c r="K45" t="str">
        <f>VLOOKUP($A45,mittaukset_2002!$A$4:$P$270,11,FALSE)</f>
        <v> </v>
      </c>
      <c r="L45">
        <f>VLOOKUP($A45,mittaukset_2002!$A$4:$P$270,12,FALSE)</f>
        <v>24.6</v>
      </c>
      <c r="M45">
        <f>VLOOKUP($A45,mittaukset_2002!$A$4:$P$270,13,FALSE)</f>
        <v>14.8</v>
      </c>
      <c r="N45">
        <f>VLOOKUP($A45,mittaukset_2002!$A$4:$P$270,14,FALSE)</f>
        <v>-99</v>
      </c>
      <c r="O45">
        <f>VLOOKUP($A45,mittaukset_2002!$A$4:$P$270,15,FALSE)</f>
        <v>-99</v>
      </c>
      <c r="P45">
        <f>VLOOKUP($A45,mittaukset_2002!$A$4:$P$270,16,FALSE)</f>
        <v>4</v>
      </c>
      <c r="Q45" t="str">
        <f>VLOOKUP($A45,mittaukset_2007!$A$2:$E$268,2,FALSE)</f>
        <v>kuusi</v>
      </c>
      <c r="R45">
        <f>VLOOKUP($A45,mittaukset_2007!$A$2:$E$268,3,FALSE)</f>
        <v>273</v>
      </c>
      <c r="S45">
        <f>VLOOKUP($A45,mittaukset_2007!$A$2:$E$268,4,FALSE)</f>
        <v>284</v>
      </c>
      <c r="T45">
        <f>VLOOKUP($A45,mittaukset_2007!$A$2:$E$268,5,FALSE)</f>
        <v>1</v>
      </c>
      <c r="U45">
        <f>IF(ISNA(VLOOKUP($A45,maastolomake_2010!$A$2:$AF$230,3,FALSE)),"",VLOOKUP($A45,maastolomake_2010!$A$2:$AF$230,3,FALSE))</f>
      </c>
      <c r="V45">
        <f>IF(ISNA(VLOOKUP($A45,maastolomake_2010!$A$2:$AF$230,6,FALSE)),"",VLOOKUP($A45,maastolomake_2010!$A$2:$AF$230,6,FALSE))</f>
      </c>
      <c r="W45">
        <f>IF(ISNA(VLOOKUP($A45,maastolomake_2010!$A$2:$AF$230,7,FALSE)),"",VLOOKUP($A45,maastolomake_2010!$A$2:$AF$230,7,FALSE))</f>
      </c>
      <c r="X45">
        <f>IF(ISNA(VLOOKUP($A45,maastolomake_2010!$A$2:$AF$230,8,FALSE)),"",VLOOKUP($A45,maastolomake_2010!$A$2:$AF$230,8,FALSE))</f>
      </c>
      <c r="Y45">
        <f>IF(ISNA(VLOOKUP($A45,maastolomake_2010!$A$2:$AF$230,9,FALSE)),"",VLOOKUP($A45,maastolomake_2010!$A$2:$AF$230,9,FALSE))</f>
      </c>
      <c r="Z45">
        <f>IF(ISNA(VLOOKUP($A45,maastolomake_2010!$A$2:$AF$230,10,FALSE)),"",VLOOKUP($A45,maastolomake_2010!$A$2:$AF$230,10,FALSE))</f>
      </c>
      <c r="AA45">
        <f>IF(ISNA(VLOOKUP($A45,maastolomake_2010!$A$2:$AF$230,32,FALSE)),"",IF(VLOOKUP($A45,maastolomake_2010!$A$2:$AF$230,32,FALSE)=0,"",VLOOKUP($A45,maastolomake_2010!$A$2:$AF$230,32,FALSE)))</f>
      </c>
    </row>
    <row r="46" spans="1:27" ht="12.75">
      <c r="A46">
        <v>61</v>
      </c>
      <c r="B46">
        <f>VLOOKUP($A46,mittaukset_2002!$A$4:$P$270,2,FALSE)</f>
        <v>5.437966327973076</v>
      </c>
      <c r="C46">
        <f>VLOOKUP($A46,mittaukset_2002!$A$4:$P$270,3,FALSE)</f>
        <v>0.8284481041607776</v>
      </c>
      <c r="D46">
        <f>VLOOKUP($A46,mittaukset_2002!$A$4:$P$270,4,FALSE)</f>
        <v>0.06179025682065231</v>
      </c>
      <c r="E46">
        <f>VLOOKUP($A46,mittaukset_2002!$A$4:$P$270,5,FALSE)</f>
        <v>2515336.6844304884</v>
      </c>
      <c r="F46">
        <f>VLOOKUP($A46,mittaukset_2002!$A$4:$P$270,6,FALSE)</f>
        <v>6860007.227249835</v>
      </c>
      <c r="G46">
        <f>VLOOKUP($A46,mittaukset_2002!$A$4:$P$270,7,FALSE)</f>
        <v>158.12179025682065</v>
      </c>
      <c r="H46">
        <f>VLOOKUP($A46,mittaukset_2002!$A$4:$P$270,8,FALSE)</f>
        <v>2</v>
      </c>
      <c r="I46">
        <f>VLOOKUP($A46,mittaukset_2002!$A$4:$P$270,9,FALSE)</f>
        <v>11</v>
      </c>
      <c r="J46">
        <f>VLOOKUP($A46,mittaukset_2002!$A$4:$P$270,10,FALSE)</f>
        <v>243</v>
      </c>
      <c r="K46" t="str">
        <f>VLOOKUP($A46,mittaukset_2002!$A$4:$P$270,11,FALSE)</f>
        <v> </v>
      </c>
      <c r="L46">
        <f>VLOOKUP($A46,mittaukset_2002!$A$4:$P$270,12,FALSE)</f>
        <v>27.3</v>
      </c>
      <c r="M46">
        <f>VLOOKUP($A46,mittaukset_2002!$A$4:$P$270,13,FALSE)</f>
        <v>14.8</v>
      </c>
      <c r="N46">
        <f>VLOOKUP($A46,mittaukset_2002!$A$4:$P$270,14,FALSE)</f>
        <v>3.78</v>
      </c>
      <c r="O46">
        <f>VLOOKUP($A46,mittaukset_2002!$A$4:$P$270,15,FALSE)</f>
        <v>2.93</v>
      </c>
      <c r="P46">
        <f>VLOOKUP($A46,mittaukset_2002!$A$4:$P$270,16,FALSE)</f>
        <v>4</v>
      </c>
      <c r="Q46" t="str">
        <f>VLOOKUP($A46,mittaukset_2007!$A$2:$E$268,2,FALSE)</f>
        <v>kuusi</v>
      </c>
      <c r="R46">
        <f>VLOOKUP($A46,mittaukset_2007!$A$2:$E$268,3,FALSE)</f>
        <v>251</v>
      </c>
      <c r="S46">
        <f>VLOOKUP($A46,mittaukset_2007!$A$2:$E$268,4,FALSE)</f>
        <v>254</v>
      </c>
      <c r="T46">
        <f>VLOOKUP($A46,mittaukset_2007!$A$2:$E$268,5,FALSE)</f>
        <v>0</v>
      </c>
      <c r="U46">
        <f>IF(ISNA(VLOOKUP($A46,maastolomake_2010!$A$2:$AF$230,3,FALSE)),"",VLOOKUP($A46,maastolomake_2010!$A$2:$AF$230,3,FALSE))</f>
      </c>
      <c r="V46">
        <f>IF(ISNA(VLOOKUP($A46,maastolomake_2010!$A$2:$AF$230,6,FALSE)),"",VLOOKUP($A46,maastolomake_2010!$A$2:$AF$230,6,FALSE))</f>
      </c>
      <c r="W46">
        <f>IF(ISNA(VLOOKUP($A46,maastolomake_2010!$A$2:$AF$230,7,FALSE)),"",VLOOKUP($A46,maastolomake_2010!$A$2:$AF$230,7,FALSE))</f>
      </c>
      <c r="X46">
        <f>IF(ISNA(VLOOKUP($A46,maastolomake_2010!$A$2:$AF$230,8,FALSE)),"",VLOOKUP($A46,maastolomake_2010!$A$2:$AF$230,8,FALSE))</f>
      </c>
      <c r="Y46">
        <f>IF(ISNA(VLOOKUP($A46,maastolomake_2010!$A$2:$AF$230,9,FALSE)),"",VLOOKUP($A46,maastolomake_2010!$A$2:$AF$230,9,FALSE))</f>
      </c>
      <c r="Z46">
        <f>IF(ISNA(VLOOKUP($A46,maastolomake_2010!$A$2:$AF$230,10,FALSE)),"",VLOOKUP($A46,maastolomake_2010!$A$2:$AF$230,10,FALSE))</f>
      </c>
      <c r="AA46">
        <f>IF(ISNA(VLOOKUP($A46,maastolomake_2010!$A$2:$AF$230,32,FALSE)),"",IF(VLOOKUP($A46,maastolomake_2010!$A$2:$AF$230,32,FALSE)=0,"",VLOOKUP($A46,maastolomake_2010!$A$2:$AF$230,32,FALSE)))</f>
      </c>
    </row>
    <row r="47" spans="1:27" ht="12.75">
      <c r="A47">
        <v>62</v>
      </c>
      <c r="B47">
        <f>VLOOKUP($A47,mittaukset_2002!$A$4:$P$270,2,FALSE)</f>
        <v>9.423085891557943</v>
      </c>
      <c r="C47">
        <f>VLOOKUP($A47,mittaukset_2002!$A$4:$P$270,3,FALSE)</f>
        <v>0.9877707564598648</v>
      </c>
      <c r="D47">
        <f>VLOOKUP($A47,mittaukset_2002!$A$4:$P$270,4,FALSE)</f>
        <v>0.5891015032597522</v>
      </c>
      <c r="E47">
        <f>VLOOKUP($A47,mittaukset_2002!$A$4:$P$270,5,FALSE)</f>
        <v>2515340.6224196157</v>
      </c>
      <c r="F47">
        <f>VLOOKUP($A47,mittaukset_2002!$A$4:$P$270,6,FALSE)</f>
        <v>6860006.595741104</v>
      </c>
      <c r="G47">
        <f>VLOOKUP($A47,mittaukset_2002!$A$4:$P$270,7,FALSE)</f>
        <v>158.64910150325974</v>
      </c>
      <c r="H47">
        <f>VLOOKUP($A47,mittaukset_2002!$A$4:$P$270,8,FALSE)</f>
        <v>2</v>
      </c>
      <c r="I47">
        <f>VLOOKUP($A47,mittaukset_2002!$A$4:$P$270,9,FALSE)</f>
        <v>11</v>
      </c>
      <c r="J47">
        <f>VLOOKUP($A47,mittaukset_2002!$A$4:$P$270,10,FALSE)</f>
        <v>251</v>
      </c>
      <c r="K47" t="str">
        <f>VLOOKUP($A47,mittaukset_2002!$A$4:$P$270,11,FALSE)</f>
        <v>haarautuu 9.8  m</v>
      </c>
      <c r="L47">
        <f>VLOOKUP($A47,mittaukset_2002!$A$4:$P$270,12,FALSE)</f>
        <v>23.9</v>
      </c>
      <c r="M47">
        <f>VLOOKUP($A47,mittaukset_2002!$A$4:$P$270,13,FALSE)</f>
        <v>6.9</v>
      </c>
      <c r="N47">
        <f>VLOOKUP($A47,mittaukset_2002!$A$4:$P$270,14,FALSE)</f>
        <v>-99</v>
      </c>
      <c r="O47">
        <f>VLOOKUP($A47,mittaukset_2002!$A$4:$P$270,15,FALSE)</f>
        <v>-99</v>
      </c>
      <c r="P47">
        <f>VLOOKUP($A47,mittaukset_2002!$A$4:$P$270,16,FALSE)</f>
        <v>4</v>
      </c>
      <c r="Q47" t="str">
        <f>VLOOKUP($A47,mittaukset_2007!$A$2:$E$268,2,FALSE)</f>
        <v>kuusi</v>
      </c>
      <c r="R47">
        <f>VLOOKUP($A47,mittaukset_2007!$A$2:$E$268,3,FALSE)</f>
        <v>254</v>
      </c>
      <c r="S47">
        <f>VLOOKUP($A47,mittaukset_2007!$A$2:$E$268,4,FALSE)</f>
        <v>255</v>
      </c>
      <c r="T47">
        <f>VLOOKUP($A47,mittaukset_2007!$A$2:$E$268,5,FALSE)</f>
        <v>1</v>
      </c>
      <c r="U47">
        <f>IF(ISNA(VLOOKUP($A47,maastolomake_2010!$A$2:$AF$230,3,FALSE)),"",VLOOKUP($A47,maastolomake_2010!$A$2:$AF$230,3,FALSE))</f>
      </c>
      <c r="V47">
        <f>IF(ISNA(VLOOKUP($A47,maastolomake_2010!$A$2:$AF$230,6,FALSE)),"",VLOOKUP($A47,maastolomake_2010!$A$2:$AF$230,6,FALSE))</f>
      </c>
      <c r="W47">
        <f>IF(ISNA(VLOOKUP($A47,maastolomake_2010!$A$2:$AF$230,7,FALSE)),"",VLOOKUP($A47,maastolomake_2010!$A$2:$AF$230,7,FALSE))</f>
      </c>
      <c r="X47">
        <f>IF(ISNA(VLOOKUP($A47,maastolomake_2010!$A$2:$AF$230,8,FALSE)),"",VLOOKUP($A47,maastolomake_2010!$A$2:$AF$230,8,FALSE))</f>
      </c>
      <c r="Y47">
        <f>IF(ISNA(VLOOKUP($A47,maastolomake_2010!$A$2:$AF$230,9,FALSE)),"",VLOOKUP($A47,maastolomake_2010!$A$2:$AF$230,9,FALSE))</f>
      </c>
      <c r="Z47">
        <f>IF(ISNA(VLOOKUP($A47,maastolomake_2010!$A$2:$AF$230,10,FALSE)),"",VLOOKUP($A47,maastolomake_2010!$A$2:$AF$230,10,FALSE))</f>
      </c>
      <c r="AA47">
        <f>IF(ISNA(VLOOKUP($A47,maastolomake_2010!$A$2:$AF$230,32,FALSE)),"",IF(VLOOKUP($A47,maastolomake_2010!$A$2:$AF$230,32,FALSE)=0,"",VLOOKUP($A47,maastolomake_2010!$A$2:$AF$230,32,FALSE)))</f>
      </c>
    </row>
    <row r="48" spans="1:27" ht="12.75">
      <c r="A48">
        <v>64</v>
      </c>
      <c r="B48">
        <f>VLOOKUP($A48,mittaukset_2002!$A$4:$P$270,2,FALSE)</f>
        <v>9.651893488075585</v>
      </c>
      <c r="C48">
        <f>VLOOKUP($A48,mittaukset_2002!$A$4:$P$270,3,FALSE)</f>
        <v>-5.911041923872114</v>
      </c>
      <c r="D48">
        <f>VLOOKUP($A48,mittaukset_2002!$A$4:$P$270,4,FALSE)</f>
        <v>0.3339821515507687</v>
      </c>
      <c r="E48">
        <f>VLOOKUP($A48,mittaukset_2002!$A$4:$P$270,5,FALSE)</f>
        <v>2515339.483112141</v>
      </c>
      <c r="F48">
        <f>VLOOKUP($A48,mittaukset_2002!$A$4:$P$270,6,FALSE)</f>
        <v>6859999.787808394</v>
      </c>
      <c r="G48">
        <f>VLOOKUP($A48,mittaukset_2002!$A$4:$P$270,7,FALSE)</f>
        <v>158.39398215155077</v>
      </c>
      <c r="H48">
        <f>VLOOKUP($A48,mittaukset_2002!$A$4:$P$270,8,FALSE)</f>
        <v>2</v>
      </c>
      <c r="I48">
        <f>VLOOKUP($A48,mittaukset_2002!$A$4:$P$270,9,FALSE)</f>
        <v>11</v>
      </c>
      <c r="J48">
        <f>VLOOKUP($A48,mittaukset_2002!$A$4:$P$270,10,FALSE)</f>
        <v>268</v>
      </c>
      <c r="K48" t="str">
        <f>VLOOKUP($A48,mittaukset_2002!$A$4:$P$270,11,FALSE)</f>
        <v> </v>
      </c>
      <c r="L48">
        <f>VLOOKUP($A48,mittaukset_2002!$A$4:$P$270,12,FALSE)</f>
        <v>23.5</v>
      </c>
      <c r="M48">
        <f>VLOOKUP($A48,mittaukset_2002!$A$4:$P$270,13,FALSE)</f>
        <v>10.2</v>
      </c>
      <c r="N48">
        <f>VLOOKUP($A48,mittaukset_2002!$A$4:$P$270,14,FALSE)</f>
        <v>-99</v>
      </c>
      <c r="O48">
        <f>VLOOKUP($A48,mittaukset_2002!$A$4:$P$270,15,FALSE)</f>
        <v>-99</v>
      </c>
      <c r="P48">
        <f>VLOOKUP($A48,mittaukset_2002!$A$4:$P$270,16,FALSE)</f>
        <v>4</v>
      </c>
      <c r="Q48" t="str">
        <f>VLOOKUP($A48,mittaukset_2007!$A$2:$E$268,2,FALSE)</f>
        <v>kuusi</v>
      </c>
      <c r="R48">
        <f>VLOOKUP($A48,mittaukset_2007!$A$2:$E$268,3,FALSE)</f>
        <v>277</v>
      </c>
      <c r="S48">
        <f>VLOOKUP($A48,mittaukset_2007!$A$2:$E$268,4,FALSE)</f>
        <v>275</v>
      </c>
      <c r="T48">
        <f>VLOOKUP($A48,mittaukset_2007!$A$2:$E$268,5,FALSE)</f>
        <v>0</v>
      </c>
      <c r="U48">
        <f>IF(ISNA(VLOOKUP($A48,maastolomake_2010!$A$2:$AF$230,3,FALSE)),"",VLOOKUP($A48,maastolomake_2010!$A$2:$AF$230,3,FALSE))</f>
        <v>141</v>
      </c>
      <c r="V48">
        <f>IF(ISNA(VLOOKUP($A48,maastolomake_2010!$A$2:$AF$230,6,FALSE)),"",VLOOKUP($A48,maastolomake_2010!$A$2:$AF$230,6,FALSE))</f>
        <v>1</v>
      </c>
      <c r="W48">
        <f>IF(ISNA(VLOOKUP($A48,maastolomake_2010!$A$2:$AF$230,7,FALSE)),"",VLOOKUP($A48,maastolomake_2010!$A$2:$AF$230,7,FALSE))</f>
        <v>1</v>
      </c>
      <c r="X48">
        <f>IF(ISNA(VLOOKUP($A48,maastolomake_2010!$A$2:$AF$230,8,FALSE)),"",VLOOKUP($A48,maastolomake_2010!$A$2:$AF$230,8,FALSE))</f>
        <v>2</v>
      </c>
      <c r="Y48">
        <f>IF(ISNA(VLOOKUP($A48,maastolomake_2010!$A$2:$AF$230,9,FALSE)),"",VLOOKUP($A48,maastolomake_2010!$A$2:$AF$230,9,FALSE))</f>
        <v>11</v>
      </c>
      <c r="Z48">
        <f>IF(ISNA(VLOOKUP($A48,maastolomake_2010!$A$2:$AF$230,10,FALSE)),"",VLOOKUP($A48,maastolomake_2010!$A$2:$AF$230,10,FALSE))</f>
        <v>281</v>
      </c>
      <c r="AA48">
        <f>IF(ISNA(VLOOKUP($A48,maastolomake_2010!$A$2:$AF$230,32,FALSE)),"",IF(VLOOKUP($A48,maastolomake_2010!$A$2:$AF$230,32,FALSE)=0,"",VLOOKUP($A48,maastolomake_2010!$A$2:$AF$230,32,FALSE)))</f>
      </c>
    </row>
    <row r="49" spans="1:27" ht="12.75">
      <c r="A49">
        <v>65</v>
      </c>
      <c r="B49">
        <f>VLOOKUP($A49,mittaukset_2002!$A$4:$P$270,2,FALSE)</f>
        <v>5.54801171662088</v>
      </c>
      <c r="C49">
        <f>VLOOKUP($A49,mittaukset_2002!$A$4:$P$270,3,FALSE)</f>
        <v>-6.4274935782361835</v>
      </c>
      <c r="D49">
        <f>VLOOKUP($A49,mittaukset_2002!$A$4:$P$270,4,FALSE)</f>
        <v>0.25117343218037996</v>
      </c>
      <c r="E49">
        <f>VLOOKUP($A49,mittaukset_2002!$A$4:$P$270,5,FALSE)</f>
        <v>2515335.3581146766</v>
      </c>
      <c r="F49">
        <f>VLOOKUP($A49,mittaukset_2002!$A$4:$P$270,6,FALSE)</f>
        <v>6860000.09270808</v>
      </c>
      <c r="G49">
        <f>VLOOKUP($A49,mittaukset_2002!$A$4:$P$270,7,FALSE)</f>
        <v>158.31117343218037</v>
      </c>
      <c r="H49">
        <f>VLOOKUP($A49,mittaukset_2002!$A$4:$P$270,8,FALSE)</f>
        <v>2</v>
      </c>
      <c r="I49">
        <f>VLOOKUP($A49,mittaukset_2002!$A$4:$P$270,9,FALSE)</f>
        <v>11</v>
      </c>
      <c r="J49">
        <f>VLOOKUP($A49,mittaukset_2002!$A$4:$P$270,10,FALSE)</f>
        <v>213</v>
      </c>
      <c r="K49" t="str">
        <f>VLOOKUP($A49,mittaukset_2002!$A$4:$P$270,11,FALSE)</f>
        <v> </v>
      </c>
      <c r="L49">
        <f>VLOOKUP($A49,mittaukset_2002!$A$4:$P$270,12,FALSE)</f>
        <v>23.6</v>
      </c>
      <c r="M49">
        <f>VLOOKUP($A49,mittaukset_2002!$A$4:$P$270,13,FALSE)</f>
        <v>14.8</v>
      </c>
      <c r="N49">
        <f>VLOOKUP($A49,mittaukset_2002!$A$4:$P$270,14,FALSE)</f>
        <v>-99</v>
      </c>
      <c r="O49">
        <f>VLOOKUP($A49,mittaukset_2002!$A$4:$P$270,15,FALSE)</f>
        <v>-99</v>
      </c>
      <c r="P49">
        <f>VLOOKUP($A49,mittaukset_2002!$A$4:$P$270,16,FALSE)</f>
        <v>4</v>
      </c>
      <c r="Q49" t="str">
        <f>VLOOKUP($A49,mittaukset_2007!$A$2:$E$268,2,FALSE)</f>
        <v>kuusi</v>
      </c>
      <c r="R49">
        <f>VLOOKUP($A49,mittaukset_2007!$A$2:$E$268,3,FALSE)</f>
        <v>217</v>
      </c>
      <c r="S49">
        <f>VLOOKUP($A49,mittaukset_2007!$A$2:$E$268,4,FALSE)</f>
        <v>214</v>
      </c>
      <c r="T49">
        <f>VLOOKUP($A49,mittaukset_2007!$A$2:$E$268,5,FALSE)</f>
        <v>0</v>
      </c>
      <c r="U49">
        <f>IF(ISNA(VLOOKUP($A49,maastolomake_2010!$A$2:$AF$230,3,FALSE)),"",VLOOKUP($A49,maastolomake_2010!$A$2:$AF$230,3,FALSE))</f>
      </c>
      <c r="V49">
        <f>IF(ISNA(VLOOKUP($A49,maastolomake_2010!$A$2:$AF$230,6,FALSE)),"",VLOOKUP($A49,maastolomake_2010!$A$2:$AF$230,6,FALSE))</f>
      </c>
      <c r="W49">
        <f>IF(ISNA(VLOOKUP($A49,maastolomake_2010!$A$2:$AF$230,7,FALSE)),"",VLOOKUP($A49,maastolomake_2010!$A$2:$AF$230,7,FALSE))</f>
      </c>
      <c r="X49">
        <f>IF(ISNA(VLOOKUP($A49,maastolomake_2010!$A$2:$AF$230,8,FALSE)),"",VLOOKUP($A49,maastolomake_2010!$A$2:$AF$230,8,FALSE))</f>
      </c>
      <c r="Y49">
        <f>IF(ISNA(VLOOKUP($A49,maastolomake_2010!$A$2:$AF$230,9,FALSE)),"",VLOOKUP($A49,maastolomake_2010!$A$2:$AF$230,9,FALSE))</f>
      </c>
      <c r="Z49">
        <f>IF(ISNA(VLOOKUP($A49,maastolomake_2010!$A$2:$AF$230,10,FALSE)),"",VLOOKUP($A49,maastolomake_2010!$A$2:$AF$230,10,FALSE))</f>
      </c>
      <c r="AA49">
        <f>IF(ISNA(VLOOKUP($A49,maastolomake_2010!$A$2:$AF$230,32,FALSE)),"",IF(VLOOKUP($A49,maastolomake_2010!$A$2:$AF$230,32,FALSE)=0,"",VLOOKUP($A49,maastolomake_2010!$A$2:$AF$230,32,FALSE)))</f>
      </c>
    </row>
    <row r="50" spans="1:27" ht="12.75">
      <c r="A50">
        <v>66</v>
      </c>
      <c r="B50">
        <f>VLOOKUP($A50,mittaukset_2002!$A$4:$P$270,2,FALSE)</f>
        <v>8.159263188254327</v>
      </c>
      <c r="C50">
        <f>VLOOKUP($A50,mittaukset_2002!$A$4:$P$270,3,FALSE)</f>
        <v>-9.340851375887254</v>
      </c>
      <c r="D50">
        <f>VLOOKUP($A50,mittaukset_2002!$A$4:$P$270,4,FALSE)</f>
        <v>0.5842926799290526</v>
      </c>
      <c r="E50">
        <f>VLOOKUP($A50,mittaukset_2002!$A$4:$P$270,5,FALSE)</f>
        <v>2515337.3420026693</v>
      </c>
      <c r="F50">
        <f>VLOOKUP($A50,mittaukset_2002!$A$4:$P$270,6,FALSE)</f>
        <v>6859996.720694389</v>
      </c>
      <c r="G50">
        <f>VLOOKUP($A50,mittaukset_2002!$A$4:$P$270,7,FALSE)</f>
        <v>158.64429267992907</v>
      </c>
      <c r="H50">
        <f>VLOOKUP($A50,mittaukset_2002!$A$4:$P$270,8,FALSE)</f>
        <v>2</v>
      </c>
      <c r="I50">
        <f>VLOOKUP($A50,mittaukset_2002!$A$4:$P$270,9,FALSE)</f>
        <v>11</v>
      </c>
      <c r="J50">
        <f>VLOOKUP($A50,mittaukset_2002!$A$4:$P$270,10,FALSE)</f>
        <v>250</v>
      </c>
      <c r="K50" t="str">
        <f>VLOOKUP($A50,mittaukset_2002!$A$4:$P$270,11,FALSE)</f>
        <v> </v>
      </c>
      <c r="L50">
        <f>VLOOKUP($A50,mittaukset_2002!$A$4:$P$270,12,FALSE)</f>
        <v>25</v>
      </c>
      <c r="M50">
        <f>VLOOKUP($A50,mittaukset_2002!$A$4:$P$270,13,FALSE)</f>
        <v>14.7</v>
      </c>
      <c r="N50">
        <f>VLOOKUP($A50,mittaukset_2002!$A$4:$P$270,14,FALSE)</f>
        <v>-99</v>
      </c>
      <c r="O50">
        <f>VLOOKUP($A50,mittaukset_2002!$A$4:$P$270,15,FALSE)</f>
        <v>-99</v>
      </c>
      <c r="P50">
        <f>VLOOKUP($A50,mittaukset_2002!$A$4:$P$270,16,FALSE)</f>
        <v>4</v>
      </c>
      <c r="Q50" t="str">
        <f>VLOOKUP($A50,mittaukset_2007!$A$2:$E$268,2,FALSE)</f>
        <v>kuusi</v>
      </c>
      <c r="R50">
        <f>VLOOKUP($A50,mittaukset_2007!$A$2:$E$268,3,FALSE)</f>
        <v>257</v>
      </c>
      <c r="S50">
        <f>VLOOKUP($A50,mittaukset_2007!$A$2:$E$268,4,FALSE)</f>
        <v>248</v>
      </c>
      <c r="T50">
        <f>VLOOKUP($A50,mittaukset_2007!$A$2:$E$268,5,FALSE)</f>
        <v>0</v>
      </c>
      <c r="U50">
        <f>IF(ISNA(VLOOKUP($A50,maastolomake_2010!$A$2:$AF$230,3,FALSE)),"",VLOOKUP($A50,maastolomake_2010!$A$2:$AF$230,3,FALSE))</f>
        <v>139</v>
      </c>
      <c r="V50">
        <f>IF(ISNA(VLOOKUP($A50,maastolomake_2010!$A$2:$AF$230,6,FALSE)),"",VLOOKUP($A50,maastolomake_2010!$A$2:$AF$230,6,FALSE))</f>
        <v>1</v>
      </c>
      <c r="W50">
        <f>IF(ISNA(VLOOKUP($A50,maastolomake_2010!$A$2:$AF$230,7,FALSE)),"",VLOOKUP($A50,maastolomake_2010!$A$2:$AF$230,7,FALSE))</f>
        <v>1</v>
      </c>
      <c r="X50">
        <f>IF(ISNA(VLOOKUP($A50,maastolomake_2010!$A$2:$AF$230,8,FALSE)),"",VLOOKUP($A50,maastolomake_2010!$A$2:$AF$230,8,FALSE))</f>
        <v>2</v>
      </c>
      <c r="Y50">
        <f>IF(ISNA(VLOOKUP($A50,maastolomake_2010!$A$2:$AF$230,9,FALSE)),"",VLOOKUP($A50,maastolomake_2010!$A$2:$AF$230,9,FALSE))</f>
        <v>11</v>
      </c>
      <c r="Z50">
        <f>IF(ISNA(VLOOKUP($A50,maastolomake_2010!$A$2:$AF$230,10,FALSE)),"",VLOOKUP($A50,maastolomake_2010!$A$2:$AF$230,10,FALSE))</f>
        <v>263</v>
      </c>
      <c r="AA50">
        <f>IF(ISNA(VLOOKUP($A50,maastolomake_2010!$A$2:$AF$230,32,FALSE)),"",IF(VLOOKUP($A50,maastolomake_2010!$A$2:$AF$230,32,FALSE)=0,"",VLOOKUP($A50,maastolomake_2010!$A$2:$AF$230,32,FALSE)))</f>
      </c>
    </row>
    <row r="51" spans="1:27" ht="12.75">
      <c r="A51">
        <v>67</v>
      </c>
      <c r="B51">
        <f>VLOOKUP($A51,mittaukset_2002!$A$4:$P$270,2,FALSE)</f>
        <v>6.49133989543651</v>
      </c>
      <c r="C51">
        <f>VLOOKUP($A51,mittaukset_2002!$A$4:$P$270,3,FALSE)</f>
        <v>-11.342250591773118</v>
      </c>
      <c r="D51">
        <f>VLOOKUP($A51,mittaukset_2002!$A$4:$P$270,4,FALSE)</f>
        <v>0.40181817904406036</v>
      </c>
      <c r="E51">
        <f>VLOOKUP($A51,mittaukset_2002!$A$4:$P$270,5,FALSE)</f>
        <v>2515335.311394298</v>
      </c>
      <c r="F51">
        <f>VLOOKUP($A51,mittaukset_2002!$A$4:$P$270,6,FALSE)</f>
        <v>6859995.088457711</v>
      </c>
      <c r="G51">
        <f>VLOOKUP($A51,mittaukset_2002!$A$4:$P$270,7,FALSE)</f>
        <v>158.46181817904406</v>
      </c>
      <c r="H51">
        <f>VLOOKUP($A51,mittaukset_2002!$A$4:$P$270,8,FALSE)</f>
        <v>2</v>
      </c>
      <c r="I51">
        <f>VLOOKUP($A51,mittaukset_2002!$A$4:$P$270,9,FALSE)</f>
        <v>11</v>
      </c>
      <c r="J51">
        <f>VLOOKUP($A51,mittaukset_2002!$A$4:$P$270,10,FALSE)</f>
        <v>263</v>
      </c>
      <c r="K51" t="str">
        <f>VLOOKUP($A51,mittaukset_2002!$A$4:$P$270,11,FALSE)</f>
        <v> </v>
      </c>
      <c r="L51">
        <f>VLOOKUP($A51,mittaukset_2002!$A$4:$P$270,12,FALSE)</f>
        <v>26.4</v>
      </c>
      <c r="M51">
        <f>VLOOKUP($A51,mittaukset_2002!$A$4:$P$270,13,FALSE)</f>
        <v>12.8</v>
      </c>
      <c r="N51">
        <f>VLOOKUP($A51,mittaukset_2002!$A$4:$P$270,14,FALSE)</f>
        <v>-99</v>
      </c>
      <c r="O51">
        <f>VLOOKUP($A51,mittaukset_2002!$A$4:$P$270,15,FALSE)</f>
        <v>-99</v>
      </c>
      <c r="P51">
        <f>VLOOKUP($A51,mittaukset_2002!$A$4:$P$270,16,FALSE)</f>
        <v>4</v>
      </c>
      <c r="Q51" t="str">
        <f>VLOOKUP($A51,mittaukset_2007!$A$2:$E$268,2,FALSE)</f>
        <v>kuusi</v>
      </c>
      <c r="R51">
        <f>VLOOKUP($A51,mittaukset_2007!$A$2:$E$268,3,FALSE)</f>
        <v>274</v>
      </c>
      <c r="S51">
        <f>VLOOKUP($A51,mittaukset_2007!$A$2:$E$268,4,FALSE)</f>
        <v>265</v>
      </c>
      <c r="T51">
        <f>VLOOKUP($A51,mittaukset_2007!$A$2:$E$268,5,FALSE)</f>
        <v>0</v>
      </c>
      <c r="U51">
        <f>IF(ISNA(VLOOKUP($A51,maastolomake_2010!$A$2:$AF$230,3,FALSE)),"",VLOOKUP($A51,maastolomake_2010!$A$2:$AF$230,3,FALSE))</f>
        <v>704</v>
      </c>
      <c r="V51">
        <f>IF(ISNA(VLOOKUP($A51,maastolomake_2010!$A$2:$AF$230,6,FALSE)),"",VLOOKUP($A51,maastolomake_2010!$A$2:$AF$230,6,FALSE))</f>
        <v>3</v>
      </c>
      <c r="W51">
        <f>IF(ISNA(VLOOKUP($A51,maastolomake_2010!$A$2:$AF$230,7,FALSE)),"",VLOOKUP($A51,maastolomake_2010!$A$2:$AF$230,7,FALSE))</f>
        <v>1</v>
      </c>
      <c r="X51">
        <f>IF(ISNA(VLOOKUP($A51,maastolomake_2010!$A$2:$AF$230,8,FALSE)),"",VLOOKUP($A51,maastolomake_2010!$A$2:$AF$230,8,FALSE))</f>
        <v>2</v>
      </c>
      <c r="Y51">
        <f>IF(ISNA(VLOOKUP($A51,maastolomake_2010!$A$2:$AF$230,9,FALSE)),"",VLOOKUP($A51,maastolomake_2010!$A$2:$AF$230,9,FALSE))</f>
        <v>11</v>
      </c>
      <c r="Z51">
        <f>IF(ISNA(VLOOKUP($A51,maastolomake_2010!$A$2:$AF$230,10,FALSE)),"",VLOOKUP($A51,maastolomake_2010!$A$2:$AF$230,10,FALSE))</f>
        <v>278</v>
      </c>
      <c r="AA51">
        <f>IF(ISNA(VLOOKUP($A51,maastolomake_2010!$A$2:$AF$230,32,FALSE)),"",IF(VLOOKUP($A51,maastolomake_2010!$A$2:$AF$230,32,FALSE)=0,"",VLOOKUP($A51,maastolomake_2010!$A$2:$AF$230,32,FALSE)))</f>
      </c>
    </row>
    <row r="52" spans="1:27" ht="12.75">
      <c r="A52">
        <v>68</v>
      </c>
      <c r="B52">
        <f>VLOOKUP($A52,mittaukset_2002!$A$4:$P$270,2,FALSE)</f>
        <v>8.044606896194221</v>
      </c>
      <c r="C52">
        <f>VLOOKUP($A52,mittaukset_2002!$A$4:$P$270,3,FALSE)</f>
        <v>-12.820724805524698</v>
      </c>
      <c r="D52">
        <f>VLOOKUP($A52,mittaukset_2002!$A$4:$P$270,4,FALSE)</f>
        <v>0.6437710768685784</v>
      </c>
      <c r="E52">
        <f>VLOOKUP($A52,mittaukset_2002!$A$4:$P$270,5,FALSE)</f>
        <v>2515336.5417858846</v>
      </c>
      <c r="F52">
        <f>VLOOKUP($A52,mittaukset_2002!$A$4:$P$270,6,FALSE)</f>
        <v>6859993.332137432</v>
      </c>
      <c r="G52">
        <f>VLOOKUP($A52,mittaukset_2002!$A$4:$P$270,7,FALSE)</f>
        <v>158.70377107686858</v>
      </c>
      <c r="H52">
        <f>VLOOKUP($A52,mittaukset_2002!$A$4:$P$270,8,FALSE)</f>
        <v>2</v>
      </c>
      <c r="I52">
        <f>VLOOKUP($A52,mittaukset_2002!$A$4:$P$270,9,FALSE)</f>
        <v>11</v>
      </c>
      <c r="J52">
        <f>VLOOKUP($A52,mittaukset_2002!$A$4:$P$270,10,FALSE)</f>
        <v>281</v>
      </c>
      <c r="K52" t="str">
        <f>VLOOKUP($A52,mittaukset_2002!$A$4:$P$270,11,FALSE)</f>
        <v> </v>
      </c>
      <c r="L52">
        <f>VLOOKUP($A52,mittaukset_2002!$A$4:$P$270,12,FALSE)</f>
        <v>26.5</v>
      </c>
      <c r="M52">
        <f>VLOOKUP($A52,mittaukset_2002!$A$4:$P$270,13,FALSE)</f>
        <v>14.1</v>
      </c>
      <c r="N52">
        <f>VLOOKUP($A52,mittaukset_2002!$A$4:$P$270,14,FALSE)</f>
        <v>-99</v>
      </c>
      <c r="O52">
        <f>VLOOKUP($A52,mittaukset_2002!$A$4:$P$270,15,FALSE)</f>
        <v>-99</v>
      </c>
      <c r="P52">
        <f>VLOOKUP($A52,mittaukset_2002!$A$4:$P$270,16,FALSE)</f>
        <v>4</v>
      </c>
      <c r="Q52" t="str">
        <f>VLOOKUP($A52,mittaukset_2007!$A$2:$E$268,2,FALSE)</f>
        <v>kuusi</v>
      </c>
      <c r="R52">
        <f>VLOOKUP($A52,mittaukset_2007!$A$2:$E$268,3,FALSE)</f>
        <v>288</v>
      </c>
      <c r="S52">
        <f>VLOOKUP($A52,mittaukset_2007!$A$2:$E$268,4,FALSE)</f>
        <v>280</v>
      </c>
      <c r="T52">
        <f>VLOOKUP($A52,mittaukset_2007!$A$2:$E$268,5,FALSE)</f>
        <v>1</v>
      </c>
      <c r="U52">
        <f>IF(ISNA(VLOOKUP($A52,maastolomake_2010!$A$2:$AF$230,3,FALSE)),"",VLOOKUP($A52,maastolomake_2010!$A$2:$AF$230,3,FALSE))</f>
      </c>
      <c r="V52">
        <f>IF(ISNA(VLOOKUP($A52,maastolomake_2010!$A$2:$AF$230,6,FALSE)),"",VLOOKUP($A52,maastolomake_2010!$A$2:$AF$230,6,FALSE))</f>
      </c>
      <c r="W52">
        <f>IF(ISNA(VLOOKUP($A52,maastolomake_2010!$A$2:$AF$230,7,FALSE)),"",VLOOKUP($A52,maastolomake_2010!$A$2:$AF$230,7,FALSE))</f>
      </c>
      <c r="X52">
        <f>IF(ISNA(VLOOKUP($A52,maastolomake_2010!$A$2:$AF$230,8,FALSE)),"",VLOOKUP($A52,maastolomake_2010!$A$2:$AF$230,8,FALSE))</f>
      </c>
      <c r="Y52">
        <f>IF(ISNA(VLOOKUP($A52,maastolomake_2010!$A$2:$AF$230,9,FALSE)),"",VLOOKUP($A52,maastolomake_2010!$A$2:$AF$230,9,FALSE))</f>
      </c>
      <c r="Z52">
        <f>IF(ISNA(VLOOKUP($A52,maastolomake_2010!$A$2:$AF$230,10,FALSE)),"",VLOOKUP($A52,maastolomake_2010!$A$2:$AF$230,10,FALSE))</f>
      </c>
      <c r="AA52">
        <f>IF(ISNA(VLOOKUP($A52,maastolomake_2010!$A$2:$AF$230,32,FALSE)),"",IF(VLOOKUP($A52,maastolomake_2010!$A$2:$AF$230,32,FALSE)=0,"",VLOOKUP($A52,maastolomake_2010!$A$2:$AF$230,32,FALSE)))</f>
      </c>
    </row>
    <row r="53" spans="1:27" ht="12.75">
      <c r="A53">
        <v>69</v>
      </c>
      <c r="B53">
        <f>VLOOKUP($A53,mittaukset_2002!$A$4:$P$270,2,FALSE)</f>
        <v>9.736391368423615</v>
      </c>
      <c r="C53">
        <f>VLOOKUP($A53,mittaukset_2002!$A$4:$P$270,3,FALSE)</f>
        <v>-12.819757736232699</v>
      </c>
      <c r="D53">
        <f>VLOOKUP($A53,mittaukset_2002!$A$4:$P$270,4,FALSE)</f>
        <v>0.8262386844231606</v>
      </c>
      <c r="E53">
        <f>VLOOKUP($A53,mittaukset_2002!$A$4:$P$270,5,FALSE)</f>
        <v>2515338.2003845847</v>
      </c>
      <c r="F53">
        <f>VLOOKUP($A53,mittaukset_2002!$A$4:$P$270,6,FALSE)</f>
        <v>6859992.998691804</v>
      </c>
      <c r="G53">
        <f>VLOOKUP($A53,mittaukset_2002!$A$4:$P$270,7,FALSE)</f>
        <v>158.88623868442318</v>
      </c>
      <c r="H53">
        <f>VLOOKUP($A53,mittaukset_2002!$A$4:$P$270,8,FALSE)</f>
        <v>2</v>
      </c>
      <c r="I53">
        <f>VLOOKUP($A53,mittaukset_2002!$A$4:$P$270,9,FALSE)</f>
        <v>11</v>
      </c>
      <c r="J53">
        <f>VLOOKUP($A53,mittaukset_2002!$A$4:$P$270,10,FALSE)</f>
        <v>272</v>
      </c>
      <c r="K53" t="str">
        <f>VLOOKUP($A53,mittaukset_2002!$A$4:$P$270,11,FALSE)</f>
        <v> </v>
      </c>
      <c r="L53">
        <f>VLOOKUP($A53,mittaukset_2002!$A$4:$P$270,12,FALSE)</f>
        <v>26</v>
      </c>
      <c r="M53">
        <f>VLOOKUP($A53,mittaukset_2002!$A$4:$P$270,13,FALSE)</f>
        <v>9.6</v>
      </c>
      <c r="N53">
        <f>VLOOKUP($A53,mittaukset_2002!$A$4:$P$270,14,FALSE)</f>
        <v>5</v>
      </c>
      <c r="O53">
        <f>VLOOKUP($A53,mittaukset_2002!$A$4:$P$270,15,FALSE)</f>
        <v>2.77</v>
      </c>
      <c r="P53">
        <f>VLOOKUP($A53,mittaukset_2002!$A$4:$P$270,16,FALSE)</f>
        <v>4</v>
      </c>
      <c r="Q53" t="str">
        <f>VLOOKUP($A53,mittaukset_2007!$A$2:$E$268,2,FALSE)</f>
        <v>kuusi</v>
      </c>
      <c r="R53">
        <f>VLOOKUP($A53,mittaukset_2007!$A$2:$E$268,3,FALSE)</f>
        <v>278</v>
      </c>
      <c r="S53">
        <f>VLOOKUP($A53,mittaukset_2007!$A$2:$E$268,4,FALSE)</f>
        <v>285</v>
      </c>
      <c r="T53">
        <f>VLOOKUP($A53,mittaukset_2007!$A$2:$E$268,5,FALSE)</f>
        <v>0</v>
      </c>
      <c r="U53">
        <f>IF(ISNA(VLOOKUP($A53,maastolomake_2010!$A$2:$AF$230,3,FALSE)),"",VLOOKUP($A53,maastolomake_2010!$A$2:$AF$230,3,FALSE))</f>
        <v>137</v>
      </c>
      <c r="V53">
        <f>IF(ISNA(VLOOKUP($A53,maastolomake_2010!$A$2:$AF$230,6,FALSE)),"",VLOOKUP($A53,maastolomake_2010!$A$2:$AF$230,6,FALSE))</f>
        <v>1</v>
      </c>
      <c r="W53">
        <f>IF(ISNA(VLOOKUP($A53,maastolomake_2010!$A$2:$AF$230,7,FALSE)),"",VLOOKUP($A53,maastolomake_2010!$A$2:$AF$230,7,FALSE))</f>
        <v>1</v>
      </c>
      <c r="X53">
        <f>IF(ISNA(VLOOKUP($A53,maastolomake_2010!$A$2:$AF$230,8,FALSE)),"",VLOOKUP($A53,maastolomake_2010!$A$2:$AF$230,8,FALSE))</f>
        <v>2</v>
      </c>
      <c r="Y53">
        <f>IF(ISNA(VLOOKUP($A53,maastolomake_2010!$A$2:$AF$230,9,FALSE)),"",VLOOKUP($A53,maastolomake_2010!$A$2:$AF$230,9,FALSE))</f>
        <v>11</v>
      </c>
      <c r="Z53">
        <f>IF(ISNA(VLOOKUP($A53,maastolomake_2010!$A$2:$AF$230,10,FALSE)),"",VLOOKUP($A53,maastolomake_2010!$A$2:$AF$230,10,FALSE))</f>
        <v>282</v>
      </c>
      <c r="AA53">
        <f>IF(ISNA(VLOOKUP($A53,maastolomake_2010!$A$2:$AF$230,32,FALSE)),"",IF(VLOOKUP($A53,maastolomake_2010!$A$2:$AF$230,32,FALSE)=0,"",VLOOKUP($A53,maastolomake_2010!$A$2:$AF$230,32,FALSE)))</f>
      </c>
    </row>
    <row r="54" spans="1:27" ht="12.75">
      <c r="A54">
        <v>71</v>
      </c>
      <c r="B54">
        <f>VLOOKUP($A54,mittaukset_2002!$A$4:$P$270,2,FALSE)</f>
        <v>8.138371955573135</v>
      </c>
      <c r="C54">
        <f>VLOOKUP($A54,mittaukset_2002!$A$4:$P$270,3,FALSE)</f>
        <v>-19.846293125641658</v>
      </c>
      <c r="D54">
        <f>VLOOKUP($A54,mittaukset_2002!$A$4:$P$270,4,FALSE)</f>
        <v>0.34878126294677403</v>
      </c>
      <c r="E54">
        <f>VLOOKUP($A54,mittaukset_2002!$A$4:$P$270,5,FALSE)</f>
        <v>2515335.2450459204</v>
      </c>
      <c r="F54">
        <f>VLOOKUP($A54,mittaukset_2002!$A$4:$P$270,6,FALSE)</f>
        <v>6859986.426641971</v>
      </c>
      <c r="G54">
        <f>VLOOKUP($A54,mittaukset_2002!$A$4:$P$270,7,FALSE)</f>
        <v>158.40878126294677</v>
      </c>
      <c r="H54">
        <f>VLOOKUP($A54,mittaukset_2002!$A$4:$P$270,8,FALSE)</f>
        <v>2</v>
      </c>
      <c r="I54">
        <f>VLOOKUP($A54,mittaukset_2002!$A$4:$P$270,9,FALSE)</f>
        <v>11</v>
      </c>
      <c r="J54">
        <f>VLOOKUP($A54,mittaukset_2002!$A$4:$P$270,10,FALSE)</f>
        <v>244</v>
      </c>
      <c r="K54" t="str">
        <f>VLOOKUP($A54,mittaukset_2002!$A$4:$P$270,11,FALSE)</f>
        <v> </v>
      </c>
      <c r="L54">
        <f>VLOOKUP($A54,mittaukset_2002!$A$4:$P$270,12,FALSE)</f>
        <v>23.9</v>
      </c>
      <c r="M54">
        <f>VLOOKUP($A54,mittaukset_2002!$A$4:$P$270,13,FALSE)</f>
        <v>10.5</v>
      </c>
      <c r="N54">
        <f>VLOOKUP($A54,mittaukset_2002!$A$4:$P$270,14,FALSE)</f>
        <v>-99</v>
      </c>
      <c r="O54">
        <f>VLOOKUP($A54,mittaukset_2002!$A$4:$P$270,15,FALSE)</f>
        <v>-99</v>
      </c>
      <c r="P54">
        <f>VLOOKUP($A54,mittaukset_2002!$A$4:$P$270,16,FALSE)</f>
        <v>4</v>
      </c>
      <c r="Q54" t="str">
        <f>VLOOKUP($A54,mittaukset_2007!$A$2:$E$268,2,FALSE)</f>
        <v>kuusi</v>
      </c>
      <c r="R54">
        <f>VLOOKUP($A54,mittaukset_2007!$A$2:$E$268,3,FALSE)</f>
        <v>246</v>
      </c>
      <c r="S54">
        <f>VLOOKUP($A54,mittaukset_2007!$A$2:$E$268,4,FALSE)</f>
        <v>242</v>
      </c>
      <c r="T54">
        <f>VLOOKUP($A54,mittaukset_2007!$A$2:$E$268,5,FALSE)</f>
        <v>1</v>
      </c>
      <c r="U54">
        <f>IF(ISNA(VLOOKUP($A54,maastolomake_2010!$A$2:$AF$230,3,FALSE)),"",VLOOKUP($A54,maastolomake_2010!$A$2:$AF$230,3,FALSE))</f>
      </c>
      <c r="V54">
        <f>IF(ISNA(VLOOKUP($A54,maastolomake_2010!$A$2:$AF$230,6,FALSE)),"",VLOOKUP($A54,maastolomake_2010!$A$2:$AF$230,6,FALSE))</f>
      </c>
      <c r="W54">
        <f>IF(ISNA(VLOOKUP($A54,maastolomake_2010!$A$2:$AF$230,7,FALSE)),"",VLOOKUP($A54,maastolomake_2010!$A$2:$AF$230,7,FALSE))</f>
      </c>
      <c r="X54">
        <f>IF(ISNA(VLOOKUP($A54,maastolomake_2010!$A$2:$AF$230,8,FALSE)),"",VLOOKUP($A54,maastolomake_2010!$A$2:$AF$230,8,FALSE))</f>
      </c>
      <c r="Y54">
        <f>IF(ISNA(VLOOKUP($A54,maastolomake_2010!$A$2:$AF$230,9,FALSE)),"",VLOOKUP($A54,maastolomake_2010!$A$2:$AF$230,9,FALSE))</f>
      </c>
      <c r="Z54">
        <f>IF(ISNA(VLOOKUP($A54,maastolomake_2010!$A$2:$AF$230,10,FALSE)),"",VLOOKUP($A54,maastolomake_2010!$A$2:$AF$230,10,FALSE))</f>
      </c>
      <c r="AA54">
        <f>IF(ISNA(VLOOKUP($A54,maastolomake_2010!$A$2:$AF$230,32,FALSE)),"",IF(VLOOKUP($A54,maastolomake_2010!$A$2:$AF$230,32,FALSE)=0,"",VLOOKUP($A54,maastolomake_2010!$A$2:$AF$230,32,FALSE)))</f>
      </c>
    </row>
    <row r="55" spans="1:27" ht="12.75">
      <c r="A55">
        <v>72</v>
      </c>
      <c r="B55">
        <f>VLOOKUP($A55,mittaukset_2002!$A$4:$P$270,2,FALSE)</f>
        <v>9.956720877910733</v>
      </c>
      <c r="C55">
        <f>VLOOKUP($A55,mittaukset_2002!$A$4:$P$270,3,FALSE)</f>
        <v>-19.581076796875195</v>
      </c>
      <c r="D55">
        <f>VLOOKUP($A55,mittaukset_2002!$A$4:$P$270,4,FALSE)</f>
        <v>0.39998197047418094</v>
      </c>
      <c r="E55">
        <f>VLOOKUP($A55,mittaukset_2002!$A$4:$P$270,5,FALSE)</f>
        <v>2515337.079942909</v>
      </c>
      <c r="F55">
        <f>VLOOKUP($A55,mittaukset_2002!$A$4:$P$270,6,FALSE)</f>
        <v>6859986.32721588</v>
      </c>
      <c r="G55">
        <f>VLOOKUP($A55,mittaukset_2002!$A$4:$P$270,7,FALSE)</f>
        <v>158.4599819704742</v>
      </c>
      <c r="H55">
        <f>VLOOKUP($A55,mittaukset_2002!$A$4:$P$270,8,FALSE)</f>
        <v>2</v>
      </c>
      <c r="I55">
        <f>VLOOKUP($A55,mittaukset_2002!$A$4:$P$270,9,FALSE)</f>
        <v>11</v>
      </c>
      <c r="J55">
        <f>VLOOKUP($A55,mittaukset_2002!$A$4:$P$270,10,FALSE)</f>
        <v>298</v>
      </c>
      <c r="K55" t="str">
        <f>VLOOKUP($A55,mittaukset_2002!$A$4:$P$270,11,FALSE)</f>
        <v> </v>
      </c>
      <c r="L55">
        <f>VLOOKUP($A55,mittaukset_2002!$A$4:$P$270,12,FALSE)</f>
        <v>27.4</v>
      </c>
      <c r="M55">
        <f>VLOOKUP($A55,mittaukset_2002!$A$4:$P$270,13,FALSE)</f>
        <v>7</v>
      </c>
      <c r="N55">
        <f>VLOOKUP($A55,mittaukset_2002!$A$4:$P$270,14,FALSE)</f>
        <v>-99</v>
      </c>
      <c r="O55">
        <f>VLOOKUP($A55,mittaukset_2002!$A$4:$P$270,15,FALSE)</f>
        <v>-99</v>
      </c>
      <c r="P55">
        <f>VLOOKUP($A55,mittaukset_2002!$A$4:$P$270,16,FALSE)</f>
        <v>4</v>
      </c>
      <c r="Q55" t="str">
        <f>VLOOKUP($A55,mittaukset_2007!$A$2:$E$268,2,FALSE)</f>
        <v>kuusi</v>
      </c>
      <c r="R55">
        <f>VLOOKUP($A55,mittaukset_2007!$A$2:$E$268,3,FALSE)</f>
        <v>310</v>
      </c>
      <c r="S55">
        <f>VLOOKUP($A55,mittaukset_2007!$A$2:$E$268,4,FALSE)</f>
        <v>319</v>
      </c>
      <c r="T55">
        <f>VLOOKUP($A55,mittaukset_2007!$A$2:$E$268,5,FALSE)</f>
        <v>0</v>
      </c>
      <c r="U55">
        <f>IF(ISNA(VLOOKUP($A55,maastolomake_2010!$A$2:$AF$230,3,FALSE)),"",VLOOKUP($A55,maastolomake_2010!$A$2:$AF$230,3,FALSE))</f>
        <v>135</v>
      </c>
      <c r="V55">
        <f>IF(ISNA(VLOOKUP($A55,maastolomake_2010!$A$2:$AF$230,6,FALSE)),"",VLOOKUP($A55,maastolomake_2010!$A$2:$AF$230,6,FALSE))</f>
        <v>1</v>
      </c>
      <c r="W55">
        <f>IF(ISNA(VLOOKUP($A55,maastolomake_2010!$A$2:$AF$230,7,FALSE)),"",VLOOKUP($A55,maastolomake_2010!$A$2:$AF$230,7,FALSE))</f>
        <v>1</v>
      </c>
      <c r="X55">
        <f>IF(ISNA(VLOOKUP($A55,maastolomake_2010!$A$2:$AF$230,8,FALSE)),"",VLOOKUP($A55,maastolomake_2010!$A$2:$AF$230,8,FALSE))</f>
        <v>2</v>
      </c>
      <c r="Y55">
        <f>IF(ISNA(VLOOKUP($A55,maastolomake_2010!$A$2:$AF$230,9,FALSE)),"",VLOOKUP($A55,maastolomake_2010!$A$2:$AF$230,9,FALSE))</f>
        <v>11</v>
      </c>
      <c r="Z55">
        <f>IF(ISNA(VLOOKUP($A55,maastolomake_2010!$A$2:$AF$230,10,FALSE)),"",VLOOKUP($A55,maastolomake_2010!$A$2:$AF$230,10,FALSE))</f>
        <v>321</v>
      </c>
      <c r="AA55">
        <f>IF(ISNA(VLOOKUP($A55,maastolomake_2010!$A$2:$AF$230,32,FALSE)),"",IF(VLOOKUP($A55,maastolomake_2010!$A$2:$AF$230,32,FALSE)=0,"",VLOOKUP($A55,maastolomake_2010!$A$2:$AF$230,32,FALSE)))</f>
      </c>
    </row>
    <row r="56" spans="1:27" ht="12.75">
      <c r="A56">
        <v>73</v>
      </c>
      <c r="B56">
        <f>VLOOKUP($A56,mittaukset_2002!$A$4:$P$270,2,FALSE)</f>
        <v>15.98014563904159</v>
      </c>
      <c r="C56">
        <f>VLOOKUP($A56,mittaukset_2002!$A$4:$P$270,3,FALSE)</f>
        <v>-19.57931563514221</v>
      </c>
      <c r="D56">
        <f>VLOOKUP($A56,mittaukset_2002!$A$4:$P$270,4,FALSE)</f>
        <v>0.3884047522464127</v>
      </c>
      <c r="E56">
        <f>VLOOKUP($A56,mittaukset_2002!$A$4:$P$270,5,FALSE)</f>
        <v>2515342.984880681</v>
      </c>
      <c r="F56">
        <f>VLOOKUP($A56,mittaukset_2002!$A$4:$P$270,6,FALSE)</f>
        <v>6859985.138368179</v>
      </c>
      <c r="G56">
        <f>VLOOKUP($A56,mittaukset_2002!$A$4:$P$270,7,FALSE)</f>
        <v>158.4484047522464</v>
      </c>
      <c r="H56">
        <f>VLOOKUP($A56,mittaukset_2002!$A$4:$P$270,8,FALSE)</f>
        <v>2</v>
      </c>
      <c r="I56">
        <f>VLOOKUP($A56,mittaukset_2002!$A$4:$P$270,9,FALSE)</f>
        <v>11</v>
      </c>
      <c r="J56">
        <f>VLOOKUP($A56,mittaukset_2002!$A$4:$P$270,10,FALSE)</f>
        <v>246</v>
      </c>
      <c r="K56" t="str">
        <f>VLOOKUP($A56,mittaukset_2002!$A$4:$P$270,11,FALSE)</f>
        <v> </v>
      </c>
      <c r="L56">
        <f>VLOOKUP($A56,mittaukset_2002!$A$4:$P$270,12,FALSE)</f>
        <v>24.1</v>
      </c>
      <c r="M56">
        <f>VLOOKUP($A56,mittaukset_2002!$A$4:$P$270,13,FALSE)</f>
        <v>10.8</v>
      </c>
      <c r="N56">
        <f>VLOOKUP($A56,mittaukset_2002!$A$4:$P$270,14,FALSE)</f>
        <v>-99</v>
      </c>
      <c r="O56">
        <f>VLOOKUP($A56,mittaukset_2002!$A$4:$P$270,15,FALSE)</f>
        <v>-99</v>
      </c>
      <c r="P56">
        <f>VLOOKUP($A56,mittaukset_2002!$A$4:$P$270,16,FALSE)</f>
        <v>5</v>
      </c>
      <c r="Q56" t="str">
        <f>VLOOKUP($A56,mittaukset_2007!$A$2:$E$268,2,FALSE)</f>
        <v>kuusi</v>
      </c>
      <c r="R56">
        <f>VLOOKUP($A56,mittaukset_2007!$A$2:$E$268,3,FALSE)</f>
        <v>255</v>
      </c>
      <c r="S56">
        <f>VLOOKUP($A56,mittaukset_2007!$A$2:$E$268,4,FALSE)</f>
        <v>236</v>
      </c>
      <c r="T56">
        <f>VLOOKUP($A56,mittaukset_2007!$A$2:$E$268,5,FALSE)</f>
        <v>1</v>
      </c>
      <c r="U56">
        <f>IF(ISNA(VLOOKUP($A56,maastolomake_2010!$A$2:$AF$230,3,FALSE)),"",VLOOKUP($A56,maastolomake_2010!$A$2:$AF$230,3,FALSE))</f>
      </c>
      <c r="V56">
        <f>IF(ISNA(VLOOKUP($A56,maastolomake_2010!$A$2:$AF$230,6,FALSE)),"",VLOOKUP($A56,maastolomake_2010!$A$2:$AF$230,6,FALSE))</f>
      </c>
      <c r="W56">
        <f>IF(ISNA(VLOOKUP($A56,maastolomake_2010!$A$2:$AF$230,7,FALSE)),"",VLOOKUP($A56,maastolomake_2010!$A$2:$AF$230,7,FALSE))</f>
      </c>
      <c r="X56">
        <f>IF(ISNA(VLOOKUP($A56,maastolomake_2010!$A$2:$AF$230,8,FALSE)),"",VLOOKUP($A56,maastolomake_2010!$A$2:$AF$230,8,FALSE))</f>
      </c>
      <c r="Y56">
        <f>IF(ISNA(VLOOKUP($A56,maastolomake_2010!$A$2:$AF$230,9,FALSE)),"",VLOOKUP($A56,maastolomake_2010!$A$2:$AF$230,9,FALSE))</f>
      </c>
      <c r="Z56">
        <f>IF(ISNA(VLOOKUP($A56,maastolomake_2010!$A$2:$AF$230,10,FALSE)),"",VLOOKUP($A56,maastolomake_2010!$A$2:$AF$230,10,FALSE))</f>
      </c>
      <c r="AA56">
        <f>IF(ISNA(VLOOKUP($A56,maastolomake_2010!$A$2:$AF$230,32,FALSE)),"",IF(VLOOKUP($A56,maastolomake_2010!$A$2:$AF$230,32,FALSE)=0,"",VLOOKUP($A56,maastolomake_2010!$A$2:$AF$230,32,FALSE)))</f>
      </c>
    </row>
    <row r="57" spans="1:27" ht="12.75">
      <c r="A57">
        <v>74</v>
      </c>
      <c r="B57">
        <f>VLOOKUP($A57,mittaukset_2002!$A$4:$P$270,2,FALSE)</f>
        <v>16.13826531114857</v>
      </c>
      <c r="C57">
        <f>VLOOKUP($A57,mittaukset_2002!$A$4:$P$270,3,FALSE)</f>
        <v>-17.839674147225786</v>
      </c>
      <c r="D57">
        <f>VLOOKUP($A57,mittaukset_2002!$A$4:$P$270,4,FALSE)</f>
        <v>0.5040318709875301</v>
      </c>
      <c r="E57">
        <f>VLOOKUP($A57,mittaukset_2002!$A$4:$P$270,5,FALSE)</f>
        <v>2515343.4837337476</v>
      </c>
      <c r="F57">
        <f>VLOOKUP($A57,mittaukset_2002!$A$4:$P$270,6,FALSE)</f>
        <v>6859986.812435069</v>
      </c>
      <c r="G57">
        <f>VLOOKUP($A57,mittaukset_2002!$A$4:$P$270,7,FALSE)</f>
        <v>158.56403187098752</v>
      </c>
      <c r="H57">
        <f>VLOOKUP($A57,mittaukset_2002!$A$4:$P$270,8,FALSE)</f>
        <v>2</v>
      </c>
      <c r="I57">
        <f>VLOOKUP($A57,mittaukset_2002!$A$4:$P$270,9,FALSE)</f>
        <v>11</v>
      </c>
      <c r="J57">
        <f>VLOOKUP($A57,mittaukset_2002!$A$4:$P$270,10,FALSE)</f>
        <v>325</v>
      </c>
      <c r="K57" t="str">
        <f>VLOOKUP($A57,mittaukset_2002!$A$4:$P$270,11,FALSE)</f>
        <v>d13 uud. mit. ja vaihdettu 14.5 -&gt; 32.5</v>
      </c>
      <c r="L57">
        <f>VLOOKUP($A57,mittaukset_2002!$A$4:$P$270,12,FALSE)</f>
        <v>24.4</v>
      </c>
      <c r="M57">
        <f>VLOOKUP($A57,mittaukset_2002!$A$4:$P$270,13,FALSE)</f>
        <v>13.3</v>
      </c>
      <c r="N57">
        <f>VLOOKUP($A57,mittaukset_2002!$A$4:$P$270,14,FALSE)</f>
        <v>-99</v>
      </c>
      <c r="O57">
        <f>VLOOKUP($A57,mittaukset_2002!$A$4:$P$270,15,FALSE)</f>
        <v>-99</v>
      </c>
      <c r="P57">
        <f>VLOOKUP($A57,mittaukset_2002!$A$4:$P$270,16,FALSE)</f>
        <v>5</v>
      </c>
      <c r="Q57" t="str">
        <f>VLOOKUP($A57,mittaukset_2007!$A$2:$E$268,2,FALSE)</f>
        <v>kuusi</v>
      </c>
      <c r="R57">
        <f>VLOOKUP($A57,mittaukset_2007!$A$2:$E$268,3,FALSE)</f>
        <v>331</v>
      </c>
      <c r="S57">
        <f>VLOOKUP($A57,mittaukset_2007!$A$2:$E$268,4,FALSE)</f>
        <v>315</v>
      </c>
      <c r="T57">
        <f>VLOOKUP($A57,mittaukset_2007!$A$2:$E$268,5,FALSE)</f>
        <v>1</v>
      </c>
      <c r="U57">
        <f>IF(ISNA(VLOOKUP($A57,maastolomake_2010!$A$2:$AF$230,3,FALSE)),"",VLOOKUP($A57,maastolomake_2010!$A$2:$AF$230,3,FALSE))</f>
      </c>
      <c r="V57">
        <f>IF(ISNA(VLOOKUP($A57,maastolomake_2010!$A$2:$AF$230,6,FALSE)),"",VLOOKUP($A57,maastolomake_2010!$A$2:$AF$230,6,FALSE))</f>
      </c>
      <c r="W57">
        <f>IF(ISNA(VLOOKUP($A57,maastolomake_2010!$A$2:$AF$230,7,FALSE)),"",VLOOKUP($A57,maastolomake_2010!$A$2:$AF$230,7,FALSE))</f>
      </c>
      <c r="X57">
        <f>IF(ISNA(VLOOKUP($A57,maastolomake_2010!$A$2:$AF$230,8,FALSE)),"",VLOOKUP($A57,maastolomake_2010!$A$2:$AF$230,8,FALSE))</f>
      </c>
      <c r="Y57">
        <f>IF(ISNA(VLOOKUP($A57,maastolomake_2010!$A$2:$AF$230,9,FALSE)),"",VLOOKUP($A57,maastolomake_2010!$A$2:$AF$230,9,FALSE))</f>
      </c>
      <c r="Z57">
        <f>IF(ISNA(VLOOKUP($A57,maastolomake_2010!$A$2:$AF$230,10,FALSE)),"",VLOOKUP($A57,maastolomake_2010!$A$2:$AF$230,10,FALSE))</f>
      </c>
      <c r="AA57">
        <f>IF(ISNA(VLOOKUP($A57,maastolomake_2010!$A$2:$AF$230,32,FALSE)),"",IF(VLOOKUP($A57,maastolomake_2010!$A$2:$AF$230,32,FALSE)=0,"",VLOOKUP($A57,maastolomake_2010!$A$2:$AF$230,32,FALSE)))</f>
      </c>
    </row>
    <row r="58" spans="1:27" ht="12.75">
      <c r="A58">
        <v>75</v>
      </c>
      <c r="B58">
        <f>VLOOKUP($A58,mittaukset_2002!$A$4:$P$270,2,FALSE)</f>
        <v>13.819901184900123</v>
      </c>
      <c r="C58">
        <f>VLOOKUP($A58,mittaukset_2002!$A$4:$P$270,3,FALSE)</f>
        <v>-14.5014599833997</v>
      </c>
      <c r="D58">
        <f>VLOOKUP($A58,mittaukset_2002!$A$4:$P$270,4,FALSE)</f>
        <v>0.8111342188095162</v>
      </c>
      <c r="E58">
        <f>VLOOKUP($A58,mittaukset_2002!$A$4:$P$270,5,FALSE)</f>
        <v>2515341.8709307555</v>
      </c>
      <c r="F58">
        <f>VLOOKUP($A58,mittaukset_2002!$A$4:$P$270,6,FALSE)</f>
        <v>6859990.543031876</v>
      </c>
      <c r="G58">
        <f>VLOOKUP($A58,mittaukset_2002!$A$4:$P$270,7,FALSE)</f>
        <v>158.87113421880952</v>
      </c>
      <c r="H58">
        <f>VLOOKUP($A58,mittaukset_2002!$A$4:$P$270,8,FALSE)</f>
        <v>2</v>
      </c>
      <c r="I58">
        <f>VLOOKUP($A58,mittaukset_2002!$A$4:$P$270,9,FALSE)</f>
        <v>11</v>
      </c>
      <c r="J58">
        <f>VLOOKUP($A58,mittaukset_2002!$A$4:$P$270,10,FALSE)</f>
        <v>323</v>
      </c>
      <c r="K58" t="str">
        <f>VLOOKUP($A58,mittaukset_2002!$A$4:$P$270,11,FALSE)</f>
        <v> </v>
      </c>
      <c r="L58">
        <f>VLOOKUP($A58,mittaukset_2002!$A$4:$P$270,12,FALSE)</f>
        <v>25.6</v>
      </c>
      <c r="M58">
        <f>VLOOKUP($A58,mittaukset_2002!$A$4:$P$270,13,FALSE)</f>
        <v>14.1</v>
      </c>
      <c r="N58">
        <f>VLOOKUP($A58,mittaukset_2002!$A$4:$P$270,14,FALSE)</f>
        <v>-99</v>
      </c>
      <c r="O58">
        <f>VLOOKUP($A58,mittaukset_2002!$A$4:$P$270,15,FALSE)</f>
        <v>-99</v>
      </c>
      <c r="P58">
        <f>VLOOKUP($A58,mittaukset_2002!$A$4:$P$270,16,FALSE)</f>
        <v>5</v>
      </c>
      <c r="Q58" t="str">
        <f>VLOOKUP($A58,mittaukset_2007!$A$2:$E$268,2,FALSE)</f>
        <v>kuusi</v>
      </c>
      <c r="R58">
        <f>VLOOKUP($A58,mittaukset_2007!$A$2:$E$268,3,FALSE)</f>
        <v>331</v>
      </c>
      <c r="S58">
        <f>VLOOKUP($A58,mittaukset_2007!$A$2:$E$268,4,FALSE)</f>
        <v>309</v>
      </c>
      <c r="T58">
        <f>VLOOKUP($A58,mittaukset_2007!$A$2:$E$268,5,FALSE)</f>
        <v>0</v>
      </c>
      <c r="U58">
        <f>IF(ISNA(VLOOKUP($A58,maastolomake_2010!$A$2:$AF$230,3,FALSE)),"",VLOOKUP($A58,maastolomake_2010!$A$2:$AF$230,3,FALSE))</f>
        <v>136</v>
      </c>
      <c r="V58">
        <f>IF(ISNA(VLOOKUP($A58,maastolomake_2010!$A$2:$AF$230,6,FALSE)),"",VLOOKUP($A58,maastolomake_2010!$A$2:$AF$230,6,FALSE))</f>
        <v>1</v>
      </c>
      <c r="W58">
        <f>IF(ISNA(VLOOKUP($A58,maastolomake_2010!$A$2:$AF$230,7,FALSE)),"",VLOOKUP($A58,maastolomake_2010!$A$2:$AF$230,7,FALSE))</f>
        <v>1</v>
      </c>
      <c r="X58">
        <f>IF(ISNA(VLOOKUP($A58,maastolomake_2010!$A$2:$AF$230,8,FALSE)),"",VLOOKUP($A58,maastolomake_2010!$A$2:$AF$230,8,FALSE))</f>
        <v>2</v>
      </c>
      <c r="Y58">
        <f>IF(ISNA(VLOOKUP($A58,maastolomake_2010!$A$2:$AF$230,9,FALSE)),"",VLOOKUP($A58,maastolomake_2010!$A$2:$AF$230,9,FALSE))</f>
        <v>11</v>
      </c>
      <c r="Z58">
        <f>IF(ISNA(VLOOKUP($A58,maastolomake_2010!$A$2:$AF$230,10,FALSE)),"",VLOOKUP($A58,maastolomake_2010!$A$2:$AF$230,10,FALSE))</f>
        <v>339</v>
      </c>
      <c r="AA58">
        <f>IF(ISNA(VLOOKUP($A58,maastolomake_2010!$A$2:$AF$230,32,FALSE)),"",IF(VLOOKUP($A58,maastolomake_2010!$A$2:$AF$230,32,FALSE)=0,"",VLOOKUP($A58,maastolomake_2010!$A$2:$AF$230,32,FALSE)))</f>
      </c>
    </row>
    <row r="59" spans="1:27" ht="12.75">
      <c r="A59">
        <v>76</v>
      </c>
      <c r="B59">
        <f>VLOOKUP($A59,mittaukset_2002!$A$4:$P$270,2,FALSE)</f>
        <v>13.907258754939456</v>
      </c>
      <c r="C59">
        <f>VLOOKUP($A59,mittaukset_2002!$A$4:$P$270,3,FALSE)</f>
        <v>-12.676540042917631</v>
      </c>
      <c r="D59">
        <f>VLOOKUP($A59,mittaukset_2002!$A$4:$P$270,4,FALSE)</f>
        <v>0.8854252181710149</v>
      </c>
      <c r="E59">
        <f>VLOOKUP($A59,mittaukset_2002!$A$4:$P$270,5,FALSE)</f>
        <v>2515342.3172736852</v>
      </c>
      <c r="F59">
        <f>VLOOKUP($A59,mittaukset_2002!$A$4:$P$270,6,FALSE)</f>
        <v>6859992.314681425</v>
      </c>
      <c r="G59">
        <f>VLOOKUP($A59,mittaukset_2002!$A$4:$P$270,7,FALSE)</f>
        <v>158.945425218171</v>
      </c>
      <c r="H59">
        <f>VLOOKUP($A59,mittaukset_2002!$A$4:$P$270,8,FALSE)</f>
        <v>2</v>
      </c>
      <c r="I59">
        <f>VLOOKUP($A59,mittaukset_2002!$A$4:$P$270,9,FALSE)</f>
        <v>11</v>
      </c>
      <c r="J59">
        <f>VLOOKUP($A59,mittaukset_2002!$A$4:$P$270,10,FALSE)</f>
        <v>302</v>
      </c>
      <c r="K59" t="str">
        <f>VLOOKUP($A59,mittaukset_2002!$A$4:$P$270,11,FALSE)</f>
        <v> </v>
      </c>
      <c r="L59">
        <f>VLOOKUP($A59,mittaukset_2002!$A$4:$P$270,12,FALSE)</f>
        <v>26.2</v>
      </c>
      <c r="M59">
        <f>VLOOKUP($A59,mittaukset_2002!$A$4:$P$270,13,FALSE)</f>
        <v>10.1</v>
      </c>
      <c r="N59">
        <f>VLOOKUP($A59,mittaukset_2002!$A$4:$P$270,14,FALSE)</f>
        <v>-99</v>
      </c>
      <c r="O59">
        <f>VLOOKUP($A59,mittaukset_2002!$A$4:$P$270,15,FALSE)</f>
        <v>-99</v>
      </c>
      <c r="P59">
        <f>VLOOKUP($A59,mittaukset_2002!$A$4:$P$270,16,FALSE)</f>
        <v>5</v>
      </c>
      <c r="Q59" t="str">
        <f>VLOOKUP($A59,mittaukset_2007!$A$2:$E$268,2,FALSE)</f>
        <v>kuusi</v>
      </c>
      <c r="R59">
        <f>VLOOKUP($A59,mittaukset_2007!$A$2:$E$268,3,FALSE)</f>
        <v>312</v>
      </c>
      <c r="S59">
        <f>VLOOKUP($A59,mittaukset_2007!$A$2:$E$268,4,FALSE)</f>
        <v>307</v>
      </c>
      <c r="T59">
        <f>VLOOKUP($A59,mittaukset_2007!$A$2:$E$268,5,FALSE)</f>
        <v>0</v>
      </c>
      <c r="U59">
        <f>IF(ISNA(VLOOKUP($A59,maastolomake_2010!$A$2:$AF$230,3,FALSE)),"",VLOOKUP($A59,maastolomake_2010!$A$2:$AF$230,3,FALSE))</f>
        <v>138</v>
      </c>
      <c r="V59">
        <f>IF(ISNA(VLOOKUP($A59,maastolomake_2010!$A$2:$AF$230,6,FALSE)),"",VLOOKUP($A59,maastolomake_2010!$A$2:$AF$230,6,FALSE))</f>
        <v>1</v>
      </c>
      <c r="W59">
        <f>IF(ISNA(VLOOKUP($A59,maastolomake_2010!$A$2:$AF$230,7,FALSE)),"",VLOOKUP($A59,maastolomake_2010!$A$2:$AF$230,7,FALSE))</f>
        <v>1</v>
      </c>
      <c r="X59">
        <f>IF(ISNA(VLOOKUP($A59,maastolomake_2010!$A$2:$AF$230,8,FALSE)),"",VLOOKUP($A59,maastolomake_2010!$A$2:$AF$230,8,FALSE))</f>
        <v>2</v>
      </c>
      <c r="Y59">
        <f>IF(ISNA(VLOOKUP($A59,maastolomake_2010!$A$2:$AF$230,9,FALSE)),"",VLOOKUP($A59,maastolomake_2010!$A$2:$AF$230,9,FALSE))</f>
        <v>11</v>
      </c>
      <c r="Z59">
        <f>IF(ISNA(VLOOKUP($A59,maastolomake_2010!$A$2:$AF$230,10,FALSE)),"",VLOOKUP($A59,maastolomake_2010!$A$2:$AF$230,10,FALSE))</f>
        <v>317</v>
      </c>
      <c r="AA59">
        <f>IF(ISNA(VLOOKUP($A59,maastolomake_2010!$A$2:$AF$230,32,FALSE)),"",IF(VLOOKUP($A59,maastolomake_2010!$A$2:$AF$230,32,FALSE)=0,"",VLOOKUP($A59,maastolomake_2010!$A$2:$AF$230,32,FALSE)))</f>
      </c>
    </row>
    <row r="60" spans="1:27" ht="12.75">
      <c r="A60">
        <v>77</v>
      </c>
      <c r="B60">
        <f>VLOOKUP($A60,mittaukset_2002!$A$4:$P$270,2,FALSE)</f>
        <v>16.228372218481304</v>
      </c>
      <c r="C60">
        <f>VLOOKUP($A60,mittaukset_2002!$A$4:$P$270,3,FALSE)</f>
        <v>-9.101178787868784</v>
      </c>
      <c r="D60">
        <f>VLOOKUP($A60,mittaukset_2002!$A$4:$P$270,4,FALSE)</f>
        <v>0.7957932954021806</v>
      </c>
      <c r="E60">
        <f>VLOOKUP($A60,mittaukset_2002!$A$4:$P$270,5,FALSE)</f>
        <v>2515345.299290703</v>
      </c>
      <c r="F60">
        <f>VLOOKUP($A60,mittaukset_2002!$A$4:$P$270,6,FALSE)</f>
        <v>6859995.3607198885</v>
      </c>
      <c r="G60">
        <f>VLOOKUP($A60,mittaukset_2002!$A$4:$P$270,7,FALSE)</f>
        <v>158.85579329540218</v>
      </c>
      <c r="H60">
        <f>VLOOKUP($A60,mittaukset_2002!$A$4:$P$270,8,FALSE)</f>
        <v>2</v>
      </c>
      <c r="I60">
        <f>VLOOKUP($A60,mittaukset_2002!$A$4:$P$270,9,FALSE)</f>
        <v>11</v>
      </c>
      <c r="J60">
        <f>VLOOKUP($A60,mittaukset_2002!$A$4:$P$270,10,FALSE)</f>
        <v>289</v>
      </c>
      <c r="K60" t="str">
        <f>VLOOKUP($A60,mittaukset_2002!$A$4:$P$270,11,FALSE)</f>
        <v>haarautuu 10.7 m</v>
      </c>
      <c r="L60">
        <f>VLOOKUP($A60,mittaukset_2002!$A$4:$P$270,12,FALSE)</f>
        <v>25.4</v>
      </c>
      <c r="M60">
        <f>VLOOKUP($A60,mittaukset_2002!$A$4:$P$270,13,FALSE)</f>
        <v>15.6</v>
      </c>
      <c r="N60">
        <f>VLOOKUP($A60,mittaukset_2002!$A$4:$P$270,14,FALSE)</f>
        <v>3.515</v>
      </c>
      <c r="O60">
        <f>VLOOKUP($A60,mittaukset_2002!$A$4:$P$270,15,FALSE)</f>
        <v>3.035</v>
      </c>
      <c r="P60">
        <f>VLOOKUP($A60,mittaukset_2002!$A$4:$P$270,16,FALSE)</f>
        <v>5</v>
      </c>
      <c r="Q60" t="str">
        <f>VLOOKUP($A60,mittaukset_2007!$A$2:$E$268,2,FALSE)</f>
        <v>kuusi</v>
      </c>
      <c r="R60">
        <f>VLOOKUP($A60,mittaukset_2007!$A$2:$E$268,3,FALSE)</f>
        <v>292</v>
      </c>
      <c r="S60">
        <f>VLOOKUP($A60,mittaukset_2007!$A$2:$E$268,4,FALSE)</f>
        <v>304</v>
      </c>
      <c r="T60">
        <f>VLOOKUP($A60,mittaukset_2007!$A$2:$E$268,5,FALSE)</f>
        <v>1</v>
      </c>
      <c r="U60">
        <f>IF(ISNA(VLOOKUP($A60,maastolomake_2010!$A$2:$AF$230,3,FALSE)),"",VLOOKUP($A60,maastolomake_2010!$A$2:$AF$230,3,FALSE))</f>
      </c>
      <c r="V60">
        <f>IF(ISNA(VLOOKUP($A60,maastolomake_2010!$A$2:$AF$230,6,FALSE)),"",VLOOKUP($A60,maastolomake_2010!$A$2:$AF$230,6,FALSE))</f>
      </c>
      <c r="W60">
        <f>IF(ISNA(VLOOKUP($A60,maastolomake_2010!$A$2:$AF$230,7,FALSE)),"",VLOOKUP($A60,maastolomake_2010!$A$2:$AF$230,7,FALSE))</f>
      </c>
      <c r="X60">
        <f>IF(ISNA(VLOOKUP($A60,maastolomake_2010!$A$2:$AF$230,8,FALSE)),"",VLOOKUP($A60,maastolomake_2010!$A$2:$AF$230,8,FALSE))</f>
      </c>
      <c r="Y60">
        <f>IF(ISNA(VLOOKUP($A60,maastolomake_2010!$A$2:$AF$230,9,FALSE)),"",VLOOKUP($A60,maastolomake_2010!$A$2:$AF$230,9,FALSE))</f>
      </c>
      <c r="Z60">
        <f>IF(ISNA(VLOOKUP($A60,maastolomake_2010!$A$2:$AF$230,10,FALSE)),"",VLOOKUP($A60,maastolomake_2010!$A$2:$AF$230,10,FALSE))</f>
      </c>
      <c r="AA60">
        <f>IF(ISNA(VLOOKUP($A60,maastolomake_2010!$A$2:$AF$230,32,FALSE)),"",IF(VLOOKUP($A60,maastolomake_2010!$A$2:$AF$230,32,FALSE)=0,"",VLOOKUP($A60,maastolomake_2010!$A$2:$AF$230,32,FALSE)))</f>
      </c>
    </row>
    <row r="61" spans="1:27" ht="12.75">
      <c r="A61">
        <v>78</v>
      </c>
      <c r="B61">
        <f>VLOOKUP($A61,mittaukset_2002!$A$4:$P$270,2,FALSE)</f>
        <v>14.10535777257693</v>
      </c>
      <c r="C61">
        <f>VLOOKUP($A61,mittaukset_2002!$A$4:$P$270,3,FALSE)</f>
        <v>-7.734064030941322</v>
      </c>
      <c r="D61">
        <f>VLOOKUP($A61,mittaukset_2002!$A$4:$P$270,4,FALSE)</f>
        <v>0.7316211867506404</v>
      </c>
      <c r="E61">
        <f>VLOOKUP($A61,mittaukset_2002!$A$4:$P$270,5,FALSE)</f>
        <v>2515343.4883811055</v>
      </c>
      <c r="F61">
        <f>VLOOKUP($A61,mittaukset_2002!$A$4:$P$270,6,FALSE)</f>
        <v>6859997.120492466</v>
      </c>
      <c r="G61">
        <f>VLOOKUP($A61,mittaukset_2002!$A$4:$P$270,7,FALSE)</f>
        <v>158.79162118675063</v>
      </c>
      <c r="H61">
        <f>VLOOKUP($A61,mittaukset_2002!$A$4:$P$270,8,FALSE)</f>
        <v>2</v>
      </c>
      <c r="I61">
        <f>VLOOKUP($A61,mittaukset_2002!$A$4:$P$270,9,FALSE)</f>
        <v>11</v>
      </c>
      <c r="J61">
        <f>VLOOKUP($A61,mittaukset_2002!$A$4:$P$270,10,FALSE)</f>
        <v>296</v>
      </c>
      <c r="K61" t="str">
        <f>VLOOKUP($A61,mittaukset_2002!$A$4:$P$270,11,FALSE)</f>
        <v> </v>
      </c>
      <c r="L61">
        <f>VLOOKUP($A61,mittaukset_2002!$A$4:$P$270,12,FALSE)</f>
        <v>25.3</v>
      </c>
      <c r="M61">
        <f>VLOOKUP($A61,mittaukset_2002!$A$4:$P$270,13,FALSE)</f>
        <v>12.9</v>
      </c>
      <c r="N61">
        <f>VLOOKUP($A61,mittaukset_2002!$A$4:$P$270,14,FALSE)</f>
        <v>-99</v>
      </c>
      <c r="O61">
        <f>VLOOKUP($A61,mittaukset_2002!$A$4:$P$270,15,FALSE)</f>
        <v>-99</v>
      </c>
      <c r="P61">
        <f>VLOOKUP($A61,mittaukset_2002!$A$4:$P$270,16,FALSE)</f>
        <v>5</v>
      </c>
      <c r="Q61" t="str">
        <f>VLOOKUP($A61,mittaukset_2007!$A$2:$E$268,2,FALSE)</f>
        <v>kuusi</v>
      </c>
      <c r="R61">
        <f>VLOOKUP($A61,mittaukset_2007!$A$2:$E$268,3,FALSE)</f>
        <v>303</v>
      </c>
      <c r="S61">
        <f>VLOOKUP($A61,mittaukset_2007!$A$2:$E$268,4,FALSE)</f>
        <v>289</v>
      </c>
      <c r="T61">
        <f>VLOOKUP($A61,mittaukset_2007!$A$2:$E$268,5,FALSE)</f>
        <v>0</v>
      </c>
      <c r="U61">
        <f>IF(ISNA(VLOOKUP($A61,maastolomake_2010!$A$2:$AF$230,3,FALSE)),"",VLOOKUP($A61,maastolomake_2010!$A$2:$AF$230,3,FALSE))</f>
        <v>140</v>
      </c>
      <c r="V61">
        <f>IF(ISNA(VLOOKUP($A61,maastolomake_2010!$A$2:$AF$230,6,FALSE)),"",VLOOKUP($A61,maastolomake_2010!$A$2:$AF$230,6,FALSE))</f>
        <v>1</v>
      </c>
      <c r="W61">
        <f>IF(ISNA(VLOOKUP($A61,maastolomake_2010!$A$2:$AF$230,7,FALSE)),"",VLOOKUP($A61,maastolomake_2010!$A$2:$AF$230,7,FALSE))</f>
        <v>1</v>
      </c>
      <c r="X61">
        <f>IF(ISNA(VLOOKUP($A61,maastolomake_2010!$A$2:$AF$230,8,FALSE)),"",VLOOKUP($A61,maastolomake_2010!$A$2:$AF$230,8,FALSE))</f>
        <v>2</v>
      </c>
      <c r="Y61">
        <f>IF(ISNA(VLOOKUP($A61,maastolomake_2010!$A$2:$AF$230,9,FALSE)),"",VLOOKUP($A61,maastolomake_2010!$A$2:$AF$230,9,FALSE))</f>
        <v>11</v>
      </c>
      <c r="Z61">
        <f>IF(ISNA(VLOOKUP($A61,maastolomake_2010!$A$2:$AF$230,10,FALSE)),"",VLOOKUP($A61,maastolomake_2010!$A$2:$AF$230,10,FALSE))</f>
        <v>307</v>
      </c>
      <c r="AA61">
        <f>IF(ISNA(VLOOKUP($A61,maastolomake_2010!$A$2:$AF$230,32,FALSE)),"",IF(VLOOKUP($A61,maastolomake_2010!$A$2:$AF$230,32,FALSE)=0,"",VLOOKUP($A61,maastolomake_2010!$A$2:$AF$230,32,FALSE)))</f>
      </c>
    </row>
    <row r="62" spans="1:27" ht="12.75">
      <c r="A62">
        <v>79</v>
      </c>
      <c r="B62">
        <f>VLOOKUP($A62,mittaukset_2002!$A$4:$P$270,2,FALSE)</f>
        <v>13.505414534078085</v>
      </c>
      <c r="C62">
        <f>VLOOKUP($A62,mittaukset_2002!$A$4:$P$270,3,FALSE)</f>
        <v>-3.8843507548033553</v>
      </c>
      <c r="D62">
        <f>VLOOKUP($A62,mittaukset_2002!$A$4:$P$270,4,FALSE)</f>
        <v>0.7392052469997357</v>
      </c>
      <c r="E62">
        <f>VLOOKUP($A62,mittaukset_2002!$A$4:$P$270,5,FALSE)</f>
        <v>2515343.6611981294</v>
      </c>
      <c r="F62">
        <f>VLOOKUP($A62,mittaukset_2002!$A$4:$P$270,6,FALSE)</f>
        <v>6860001.012838605</v>
      </c>
      <c r="G62">
        <f>VLOOKUP($A62,mittaukset_2002!$A$4:$P$270,7,FALSE)</f>
        <v>158.79920524699975</v>
      </c>
      <c r="H62">
        <f>VLOOKUP($A62,mittaukset_2002!$A$4:$P$270,8,FALSE)</f>
        <v>2</v>
      </c>
      <c r="I62">
        <f>VLOOKUP($A62,mittaukset_2002!$A$4:$P$270,9,FALSE)</f>
        <v>11</v>
      </c>
      <c r="J62">
        <f>VLOOKUP($A62,mittaukset_2002!$A$4:$P$270,10,FALSE)</f>
        <v>328</v>
      </c>
      <c r="K62" t="str">
        <f>VLOOKUP($A62,mittaukset_2002!$A$4:$P$270,11,FALSE)</f>
        <v> </v>
      </c>
      <c r="L62">
        <f>VLOOKUP($A62,mittaukset_2002!$A$4:$P$270,12,FALSE)</f>
        <v>25.6</v>
      </c>
      <c r="M62">
        <f>VLOOKUP($A62,mittaukset_2002!$A$4:$P$270,13,FALSE)</f>
        <v>10.9</v>
      </c>
      <c r="N62">
        <f>VLOOKUP($A62,mittaukset_2002!$A$4:$P$270,14,FALSE)</f>
        <v>-99</v>
      </c>
      <c r="O62">
        <f>VLOOKUP($A62,mittaukset_2002!$A$4:$P$270,15,FALSE)</f>
        <v>-99</v>
      </c>
      <c r="P62">
        <f>VLOOKUP($A62,mittaukset_2002!$A$4:$P$270,16,FALSE)</f>
        <v>5</v>
      </c>
      <c r="Q62" t="str">
        <f>VLOOKUP($A62,mittaukset_2007!$A$2:$E$268,2,FALSE)</f>
        <v>kuusi</v>
      </c>
      <c r="R62">
        <f>VLOOKUP($A62,mittaukset_2007!$A$2:$E$268,3,FALSE)</f>
        <v>337</v>
      </c>
      <c r="S62">
        <f>VLOOKUP($A62,mittaukset_2007!$A$2:$E$268,4,FALSE)</f>
        <v>335</v>
      </c>
      <c r="T62">
        <f>VLOOKUP($A62,mittaukset_2007!$A$2:$E$268,5,FALSE)</f>
        <v>0</v>
      </c>
      <c r="U62">
        <f>IF(ISNA(VLOOKUP($A62,maastolomake_2010!$A$2:$AF$230,3,FALSE)),"",VLOOKUP($A62,maastolomake_2010!$A$2:$AF$230,3,FALSE))</f>
        <v>142</v>
      </c>
      <c r="V62">
        <f>IF(ISNA(VLOOKUP($A62,maastolomake_2010!$A$2:$AF$230,6,FALSE)),"",VLOOKUP($A62,maastolomake_2010!$A$2:$AF$230,6,FALSE))</f>
        <v>1</v>
      </c>
      <c r="W62">
        <f>IF(ISNA(VLOOKUP($A62,maastolomake_2010!$A$2:$AF$230,7,FALSE)),"",VLOOKUP($A62,maastolomake_2010!$A$2:$AF$230,7,FALSE))</f>
        <v>1</v>
      </c>
      <c r="X62">
        <f>IF(ISNA(VLOOKUP($A62,maastolomake_2010!$A$2:$AF$230,8,FALSE)),"",VLOOKUP($A62,maastolomake_2010!$A$2:$AF$230,8,FALSE))</f>
        <v>2</v>
      </c>
      <c r="Y62">
        <f>IF(ISNA(VLOOKUP($A62,maastolomake_2010!$A$2:$AF$230,9,FALSE)),"",VLOOKUP($A62,maastolomake_2010!$A$2:$AF$230,9,FALSE))</f>
        <v>11</v>
      </c>
      <c r="Z62">
        <f>IF(ISNA(VLOOKUP($A62,maastolomake_2010!$A$2:$AF$230,10,FALSE)),"",VLOOKUP($A62,maastolomake_2010!$A$2:$AF$230,10,FALSE))</f>
        <v>343</v>
      </c>
      <c r="AA62">
        <f>IF(ISNA(VLOOKUP($A62,maastolomake_2010!$A$2:$AF$230,32,FALSE)),"",IF(VLOOKUP($A62,maastolomake_2010!$A$2:$AF$230,32,FALSE)=0,"",VLOOKUP($A62,maastolomake_2010!$A$2:$AF$230,32,FALSE)))</f>
      </c>
    </row>
    <row r="63" spans="1:27" ht="12.75">
      <c r="A63">
        <v>80</v>
      </c>
      <c r="B63">
        <f>VLOOKUP($A63,mittaukset_2002!$A$4:$P$270,2,FALSE)</f>
        <v>15.261670258690097</v>
      </c>
      <c r="C63">
        <f>VLOOKUP($A63,mittaukset_2002!$A$4:$P$270,3,FALSE)</f>
        <v>-0.39797320908036227</v>
      </c>
      <c r="D63">
        <f>VLOOKUP($A63,mittaukset_2002!$A$4:$P$270,4,FALSE)</f>
        <v>0.7667007859774926</v>
      </c>
      <c r="E63">
        <f>VLOOKUP($A63,mittaukset_2002!$A$4:$P$270,5,FALSE)</f>
        <v>2515346.071913105</v>
      </c>
      <c r="F63">
        <f>VLOOKUP($A63,mittaukset_2002!$A$4:$P$270,6,FALSE)</f>
        <v>6860004.083297182</v>
      </c>
      <c r="G63">
        <f>VLOOKUP($A63,mittaukset_2002!$A$4:$P$270,7,FALSE)</f>
        <v>158.8267007859775</v>
      </c>
      <c r="H63">
        <f>VLOOKUP($A63,mittaukset_2002!$A$4:$P$270,8,FALSE)</f>
        <v>2</v>
      </c>
      <c r="I63">
        <f>VLOOKUP($A63,mittaukset_2002!$A$4:$P$270,9,FALSE)</f>
        <v>11</v>
      </c>
      <c r="J63">
        <f>VLOOKUP($A63,mittaukset_2002!$A$4:$P$270,10,FALSE)</f>
        <v>304</v>
      </c>
      <c r="K63" t="str">
        <f>VLOOKUP($A63,mittaukset_2002!$A$4:$P$270,11,FALSE)</f>
        <v> </v>
      </c>
      <c r="L63">
        <f>VLOOKUP($A63,mittaukset_2002!$A$4:$P$270,12,FALSE)</f>
        <v>24.4</v>
      </c>
      <c r="M63">
        <f>VLOOKUP($A63,mittaukset_2002!$A$4:$P$270,13,FALSE)</f>
        <v>11.2</v>
      </c>
      <c r="N63">
        <f>VLOOKUP($A63,mittaukset_2002!$A$4:$P$270,14,FALSE)</f>
        <v>-99</v>
      </c>
      <c r="O63">
        <f>VLOOKUP($A63,mittaukset_2002!$A$4:$P$270,15,FALSE)</f>
        <v>-99</v>
      </c>
      <c r="P63">
        <f>VLOOKUP($A63,mittaukset_2002!$A$4:$P$270,16,FALSE)</f>
        <v>5</v>
      </c>
      <c r="Q63" t="str">
        <f>VLOOKUP($A63,mittaukset_2007!$A$2:$E$268,2,FALSE)</f>
        <v>kuusi</v>
      </c>
      <c r="R63">
        <f>VLOOKUP($A63,mittaukset_2007!$A$2:$E$268,3,FALSE)</f>
        <v>314</v>
      </c>
      <c r="S63">
        <f>VLOOKUP($A63,mittaukset_2007!$A$2:$E$268,4,FALSE)</f>
        <v>300</v>
      </c>
      <c r="T63">
        <f>VLOOKUP($A63,mittaukset_2007!$A$2:$E$268,5,FALSE)</f>
        <v>0</v>
      </c>
      <c r="U63">
        <f>IF(ISNA(VLOOKUP($A63,maastolomake_2010!$A$2:$AF$230,3,FALSE)),"",VLOOKUP($A63,maastolomake_2010!$A$2:$AF$230,3,FALSE))</f>
        <v>143</v>
      </c>
      <c r="V63">
        <f>IF(ISNA(VLOOKUP($A63,maastolomake_2010!$A$2:$AF$230,6,FALSE)),"",VLOOKUP($A63,maastolomake_2010!$A$2:$AF$230,6,FALSE))</f>
        <v>1</v>
      </c>
      <c r="W63">
        <f>IF(ISNA(VLOOKUP($A63,maastolomake_2010!$A$2:$AF$230,7,FALSE)),"",VLOOKUP($A63,maastolomake_2010!$A$2:$AF$230,7,FALSE))</f>
        <v>1</v>
      </c>
      <c r="X63">
        <f>IF(ISNA(VLOOKUP($A63,maastolomake_2010!$A$2:$AF$230,8,FALSE)),"",VLOOKUP($A63,maastolomake_2010!$A$2:$AF$230,8,FALSE))</f>
        <v>2</v>
      </c>
      <c r="Y63">
        <f>IF(ISNA(VLOOKUP($A63,maastolomake_2010!$A$2:$AF$230,9,FALSE)),"",VLOOKUP($A63,maastolomake_2010!$A$2:$AF$230,9,FALSE))</f>
        <v>11</v>
      </c>
      <c r="Z63">
        <f>IF(ISNA(VLOOKUP($A63,maastolomake_2010!$A$2:$AF$230,10,FALSE)),"",VLOOKUP($A63,maastolomake_2010!$A$2:$AF$230,10,FALSE))</f>
        <v>323</v>
      </c>
      <c r="AA63">
        <f>IF(ISNA(VLOOKUP($A63,maastolomake_2010!$A$2:$AF$230,32,FALSE)),"",IF(VLOOKUP($A63,maastolomake_2010!$A$2:$AF$230,32,FALSE)=0,"",VLOOKUP($A63,maastolomake_2010!$A$2:$AF$230,32,FALSE)))</f>
      </c>
    </row>
    <row r="64" spans="1:27" ht="12.75">
      <c r="A64">
        <v>81</v>
      </c>
      <c r="B64">
        <f>VLOOKUP($A64,mittaukset_2002!$A$4:$P$270,2,FALSE)</f>
        <v>13.358239680882287</v>
      </c>
      <c r="C64">
        <f>VLOOKUP($A64,mittaukset_2002!$A$4:$P$270,3,FALSE)</f>
        <v>3.192599984028897</v>
      </c>
      <c r="D64">
        <f>VLOOKUP($A64,mittaukset_2002!$A$4:$P$270,4,FALSE)</f>
        <v>0.6173305666566009</v>
      </c>
      <c r="E64">
        <f>VLOOKUP($A64,mittaukset_2002!$A$4:$P$270,5,FALSE)</f>
        <v>2515344.9157381244</v>
      </c>
      <c r="F64">
        <f>VLOOKUP($A64,mittaukset_2002!$A$4:$P$270,6,FALSE)</f>
        <v>6860007.979259609</v>
      </c>
      <c r="G64">
        <f>VLOOKUP($A64,mittaukset_2002!$A$4:$P$270,7,FALSE)</f>
        <v>158.6773305666566</v>
      </c>
      <c r="H64">
        <f>VLOOKUP($A64,mittaukset_2002!$A$4:$P$270,8,FALSE)</f>
        <v>2</v>
      </c>
      <c r="I64">
        <f>VLOOKUP($A64,mittaukset_2002!$A$4:$P$270,9,FALSE)</f>
        <v>11</v>
      </c>
      <c r="J64">
        <f>VLOOKUP($A64,mittaukset_2002!$A$4:$P$270,10,FALSE)</f>
        <v>283</v>
      </c>
      <c r="K64" t="str">
        <f>VLOOKUP($A64,mittaukset_2002!$A$4:$P$270,11,FALSE)</f>
        <v> </v>
      </c>
      <c r="L64">
        <f>VLOOKUP($A64,mittaukset_2002!$A$4:$P$270,12,FALSE)</f>
        <v>24.3</v>
      </c>
      <c r="M64">
        <f>VLOOKUP($A64,mittaukset_2002!$A$4:$P$270,13,FALSE)</f>
        <v>10.1</v>
      </c>
      <c r="N64">
        <f>VLOOKUP($A64,mittaukset_2002!$A$4:$P$270,14,FALSE)</f>
        <v>-99</v>
      </c>
      <c r="O64">
        <f>VLOOKUP($A64,mittaukset_2002!$A$4:$P$270,15,FALSE)</f>
        <v>-99</v>
      </c>
      <c r="P64">
        <f>VLOOKUP($A64,mittaukset_2002!$A$4:$P$270,16,FALSE)</f>
        <v>5</v>
      </c>
      <c r="Q64" t="str">
        <f>VLOOKUP($A64,mittaukset_2007!$A$2:$E$268,2,FALSE)</f>
        <v>kuusi</v>
      </c>
      <c r="R64">
        <f>VLOOKUP($A64,mittaukset_2007!$A$2:$E$268,3,FALSE)</f>
        <v>281</v>
      </c>
      <c r="S64">
        <f>VLOOKUP($A64,mittaukset_2007!$A$2:$E$268,4,FALSE)</f>
        <v>276</v>
      </c>
      <c r="T64">
        <f>VLOOKUP($A64,mittaukset_2007!$A$2:$E$268,5,FALSE)</f>
        <v>0</v>
      </c>
      <c r="U64">
        <f>IF(ISNA(VLOOKUP($A64,maastolomake_2010!$A$2:$AF$230,3,FALSE)),"",VLOOKUP($A64,maastolomake_2010!$A$2:$AF$230,3,FALSE))</f>
        <v>708</v>
      </c>
      <c r="V64">
        <f>IF(ISNA(VLOOKUP($A64,maastolomake_2010!$A$2:$AF$230,6,FALSE)),"",VLOOKUP($A64,maastolomake_2010!$A$2:$AF$230,6,FALSE))</f>
        <v>3</v>
      </c>
      <c r="W64">
        <f>IF(ISNA(VLOOKUP($A64,maastolomake_2010!$A$2:$AF$230,7,FALSE)),"",VLOOKUP($A64,maastolomake_2010!$A$2:$AF$230,7,FALSE))</f>
        <v>1</v>
      </c>
      <c r="X64">
        <f>IF(ISNA(VLOOKUP($A64,maastolomake_2010!$A$2:$AF$230,8,FALSE)),"",VLOOKUP($A64,maastolomake_2010!$A$2:$AF$230,8,FALSE))</f>
        <v>2</v>
      </c>
      <c r="Y64">
        <f>IF(ISNA(VLOOKUP($A64,maastolomake_2010!$A$2:$AF$230,9,FALSE)),"",VLOOKUP($A64,maastolomake_2010!$A$2:$AF$230,9,FALSE))</f>
        <v>12</v>
      </c>
      <c r="Z64">
        <f>IF(ISNA(VLOOKUP($A64,maastolomake_2010!$A$2:$AF$230,10,FALSE)),"",VLOOKUP($A64,maastolomake_2010!$A$2:$AF$230,10,FALSE))</f>
        <v>283</v>
      </c>
      <c r="AA64" t="str">
        <f>IF(ISNA(VLOOKUP($A64,maastolomake_2010!$A$2:$AF$230,32,FALSE)),"",IF(VLOOKUP($A64,maastolomake_2010!$A$2:$AF$230,32,FALSE)=0,"",VLOOKUP($A64,maastolomake_2010!$A$2:$AF$230,32,FALSE)))</f>
        <v>Latva katkennut</v>
      </c>
    </row>
    <row r="65" spans="1:27" ht="12.75">
      <c r="A65">
        <v>82</v>
      </c>
      <c r="B65">
        <f>VLOOKUP($A65,mittaukset_2002!$A$4:$P$270,2,FALSE)</f>
        <v>14.928952069372851</v>
      </c>
      <c r="C65">
        <f>VLOOKUP($A65,mittaukset_2002!$A$4:$P$270,3,FALSE)</f>
        <v>5.136004248343692</v>
      </c>
      <c r="D65">
        <f>VLOOKUP($A65,mittaukset_2002!$A$4:$P$270,4,FALSE)</f>
        <v>0.5046153486126521</v>
      </c>
      <c r="E65">
        <f>VLOOKUP($A65,mittaukset_2002!$A$4:$P$270,5,FALSE)</f>
        <v>2515346.8395903204</v>
      </c>
      <c r="F65">
        <f>VLOOKUP($A65,mittaukset_2002!$A$4:$P$270,6,FALSE)</f>
        <v>6860009.573859957</v>
      </c>
      <c r="G65">
        <f>VLOOKUP($A65,mittaukset_2002!$A$4:$P$270,7,FALSE)</f>
        <v>158.56461534861265</v>
      </c>
      <c r="H65">
        <f>VLOOKUP($A65,mittaukset_2002!$A$4:$P$270,8,FALSE)</f>
        <v>2</v>
      </c>
      <c r="I65">
        <f>VLOOKUP($A65,mittaukset_2002!$A$4:$P$270,9,FALSE)</f>
        <v>11</v>
      </c>
      <c r="J65">
        <f>VLOOKUP($A65,mittaukset_2002!$A$4:$P$270,10,FALSE)</f>
        <v>343</v>
      </c>
      <c r="K65" t="str">
        <f>VLOOKUP($A65,mittaukset_2002!$A$4:$P$270,11,FALSE)</f>
        <v>haarautuu 9.1 m</v>
      </c>
      <c r="L65">
        <f>VLOOKUP($A65,mittaukset_2002!$A$4:$P$270,12,FALSE)</f>
        <v>25.8</v>
      </c>
      <c r="M65">
        <f>VLOOKUP($A65,mittaukset_2002!$A$4:$P$270,13,FALSE)</f>
        <v>11</v>
      </c>
      <c r="N65">
        <f>VLOOKUP($A65,mittaukset_2002!$A$4:$P$270,14,FALSE)</f>
        <v>3.77</v>
      </c>
      <c r="O65">
        <f>VLOOKUP($A65,mittaukset_2002!$A$4:$P$270,15,FALSE)</f>
        <v>2.96</v>
      </c>
      <c r="P65">
        <f>VLOOKUP($A65,mittaukset_2002!$A$4:$P$270,16,FALSE)</f>
        <v>5</v>
      </c>
      <c r="Q65" t="str">
        <f>VLOOKUP($A65,mittaukset_2007!$A$2:$E$268,2,FALSE)</f>
        <v>kuusi</v>
      </c>
      <c r="R65">
        <f>VLOOKUP($A65,mittaukset_2007!$A$2:$E$268,3,FALSE)</f>
        <v>351</v>
      </c>
      <c r="S65">
        <f>VLOOKUP($A65,mittaukset_2007!$A$2:$E$268,4,FALSE)</f>
        <v>340</v>
      </c>
      <c r="T65">
        <f>VLOOKUP($A65,mittaukset_2007!$A$2:$E$268,5,FALSE)</f>
        <v>0</v>
      </c>
      <c r="U65">
        <f>IF(ISNA(VLOOKUP($A65,maastolomake_2010!$A$2:$AF$230,3,FALSE)),"",VLOOKUP($A65,maastolomake_2010!$A$2:$AF$230,3,FALSE))</f>
        <v>144</v>
      </c>
      <c r="V65">
        <f>IF(ISNA(VLOOKUP($A65,maastolomake_2010!$A$2:$AF$230,6,FALSE)),"",VLOOKUP($A65,maastolomake_2010!$A$2:$AF$230,6,FALSE))</f>
        <v>1</v>
      </c>
      <c r="W65">
        <f>IF(ISNA(VLOOKUP($A65,maastolomake_2010!$A$2:$AF$230,7,FALSE)),"",VLOOKUP($A65,maastolomake_2010!$A$2:$AF$230,7,FALSE))</f>
        <v>1</v>
      </c>
      <c r="X65">
        <f>IF(ISNA(VLOOKUP($A65,maastolomake_2010!$A$2:$AF$230,8,FALSE)),"",VLOOKUP($A65,maastolomake_2010!$A$2:$AF$230,8,FALSE))</f>
        <v>2</v>
      </c>
      <c r="Y65">
        <f>IF(ISNA(VLOOKUP($A65,maastolomake_2010!$A$2:$AF$230,9,FALSE)),"",VLOOKUP($A65,maastolomake_2010!$A$2:$AF$230,9,FALSE))</f>
        <v>12</v>
      </c>
      <c r="Z65">
        <f>IF(ISNA(VLOOKUP($A65,maastolomake_2010!$A$2:$AF$230,10,FALSE)),"",VLOOKUP($A65,maastolomake_2010!$A$2:$AF$230,10,FALSE))</f>
        <v>354</v>
      </c>
      <c r="AA65" t="str">
        <f>IF(ISNA(VLOOKUP($A65,maastolomake_2010!$A$2:$AF$230,32,FALSE)),"",IF(VLOOKUP($A65,maastolomake_2010!$A$2:$AF$230,32,FALSE)=0,"",VLOOKUP($A65,maastolomake_2010!$A$2:$AF$230,32,FALSE)))</f>
        <v>2-haarainen. Haarautuu n. 8 m korkeudelta</v>
      </c>
    </row>
    <row r="66" spans="1:27" ht="12.75">
      <c r="A66">
        <v>83</v>
      </c>
      <c r="B66">
        <f>VLOOKUP($A66,mittaukset_2002!$A$4:$P$270,2,FALSE)</f>
        <v>13.12331896229704</v>
      </c>
      <c r="C66">
        <f>VLOOKUP($A66,mittaukset_2002!$A$4:$P$270,3,FALSE)</f>
        <v>8.475903960975348</v>
      </c>
      <c r="D66">
        <f>VLOOKUP($A66,mittaukset_2002!$A$4:$P$270,4,FALSE)</f>
        <v>1.0129238767713789</v>
      </c>
      <c r="E66">
        <f>VLOOKUP($A66,mittaukset_2002!$A$4:$P$270,5,FALSE)</f>
        <v>2515345.729735928</v>
      </c>
      <c r="F66">
        <f>VLOOKUP($A66,mittaukset_2002!$A$4:$P$270,6,FALSE)</f>
        <v>6860013.2047640085</v>
      </c>
      <c r="G66">
        <f>VLOOKUP($A66,mittaukset_2002!$A$4:$P$270,7,FALSE)</f>
        <v>159.07292387677137</v>
      </c>
      <c r="H66">
        <f>VLOOKUP($A66,mittaukset_2002!$A$4:$P$270,8,FALSE)</f>
        <v>2</v>
      </c>
      <c r="I66">
        <f>VLOOKUP($A66,mittaukset_2002!$A$4:$P$270,9,FALSE)</f>
        <v>11</v>
      </c>
      <c r="J66">
        <f>VLOOKUP($A66,mittaukset_2002!$A$4:$P$270,10,FALSE)</f>
        <v>290</v>
      </c>
      <c r="K66" t="str">
        <f>VLOOKUP($A66,mittaukset_2002!$A$4:$P$270,11,FALSE)</f>
        <v> </v>
      </c>
      <c r="L66">
        <f>VLOOKUP($A66,mittaukset_2002!$A$4:$P$270,12,FALSE)</f>
        <v>25.9</v>
      </c>
      <c r="M66">
        <f>VLOOKUP($A66,mittaukset_2002!$A$4:$P$270,13,FALSE)</f>
        <v>8.7</v>
      </c>
      <c r="N66">
        <f>VLOOKUP($A66,mittaukset_2002!$A$4:$P$270,14,FALSE)</f>
        <v>-99</v>
      </c>
      <c r="O66">
        <f>VLOOKUP($A66,mittaukset_2002!$A$4:$P$270,15,FALSE)</f>
        <v>-99</v>
      </c>
      <c r="P66">
        <f>VLOOKUP($A66,mittaukset_2002!$A$4:$P$270,16,FALSE)</f>
        <v>5</v>
      </c>
      <c r="Q66" t="str">
        <f>VLOOKUP($A66,mittaukset_2007!$A$2:$E$268,2,FALSE)</f>
        <v>kuusi</v>
      </c>
      <c r="R66">
        <f>VLOOKUP($A66,mittaukset_2007!$A$2:$E$268,3,FALSE)</f>
        <v>334</v>
      </c>
      <c r="S66">
        <f>VLOOKUP($A66,mittaukset_2007!$A$2:$E$268,4,FALSE)</f>
        <v>297</v>
      </c>
      <c r="T66">
        <f>VLOOKUP($A66,mittaukset_2007!$A$2:$E$268,5,FALSE)</f>
        <v>1</v>
      </c>
      <c r="U66">
        <f>IF(ISNA(VLOOKUP($A66,maastolomake_2010!$A$2:$AF$230,3,FALSE)),"",VLOOKUP($A66,maastolomake_2010!$A$2:$AF$230,3,FALSE))</f>
      </c>
      <c r="V66">
        <f>IF(ISNA(VLOOKUP($A66,maastolomake_2010!$A$2:$AF$230,6,FALSE)),"",VLOOKUP($A66,maastolomake_2010!$A$2:$AF$230,6,FALSE))</f>
      </c>
      <c r="W66">
        <f>IF(ISNA(VLOOKUP($A66,maastolomake_2010!$A$2:$AF$230,7,FALSE)),"",VLOOKUP($A66,maastolomake_2010!$A$2:$AF$230,7,FALSE))</f>
      </c>
      <c r="X66">
        <f>IF(ISNA(VLOOKUP($A66,maastolomake_2010!$A$2:$AF$230,8,FALSE)),"",VLOOKUP($A66,maastolomake_2010!$A$2:$AF$230,8,FALSE))</f>
      </c>
      <c r="Y66">
        <f>IF(ISNA(VLOOKUP($A66,maastolomake_2010!$A$2:$AF$230,9,FALSE)),"",VLOOKUP($A66,maastolomake_2010!$A$2:$AF$230,9,FALSE))</f>
      </c>
      <c r="Z66">
        <f>IF(ISNA(VLOOKUP($A66,maastolomake_2010!$A$2:$AF$230,10,FALSE)),"",VLOOKUP($A66,maastolomake_2010!$A$2:$AF$230,10,FALSE))</f>
      </c>
      <c r="AA66">
        <f>IF(ISNA(VLOOKUP($A66,maastolomake_2010!$A$2:$AF$230,32,FALSE)),"",IF(VLOOKUP($A66,maastolomake_2010!$A$2:$AF$230,32,FALSE)=0,"",VLOOKUP($A66,maastolomake_2010!$A$2:$AF$230,32,FALSE)))</f>
      </c>
    </row>
    <row r="67" spans="1:27" ht="12.75">
      <c r="A67">
        <v>84</v>
      </c>
      <c r="B67">
        <f>VLOOKUP($A67,mittaukset_2002!$A$4:$P$270,2,FALSE)</f>
        <v>14.761121234114427</v>
      </c>
      <c r="C67">
        <f>VLOOKUP($A67,mittaukset_2002!$A$4:$P$270,3,FALSE)</f>
        <v>8.901086798130844</v>
      </c>
      <c r="D67">
        <f>VLOOKUP($A67,mittaukset_2002!$A$4:$P$270,4,FALSE)</f>
        <v>0.8989086893940985</v>
      </c>
      <c r="E67">
        <f>VLOOKUP($A67,mittaukset_2002!$A$4:$P$270,5,FALSE)</f>
        <v>2515347.4192667934</v>
      </c>
      <c r="F67">
        <f>VLOOKUP($A67,mittaukset_2002!$A$4:$P$270,6,FALSE)</f>
        <v>6860013.297834847</v>
      </c>
      <c r="G67">
        <f>VLOOKUP($A67,mittaukset_2002!$A$4:$P$270,7,FALSE)</f>
        <v>158.9589086893941</v>
      </c>
      <c r="H67">
        <f>VLOOKUP($A67,mittaukset_2002!$A$4:$P$270,8,FALSE)</f>
        <v>2</v>
      </c>
      <c r="I67">
        <f>VLOOKUP($A67,mittaukset_2002!$A$4:$P$270,9,FALSE)</f>
        <v>11</v>
      </c>
      <c r="J67">
        <f>VLOOKUP($A67,mittaukset_2002!$A$4:$P$270,10,FALSE)</f>
        <v>268</v>
      </c>
      <c r="K67" t="str">
        <f>VLOOKUP($A67,mittaukset_2002!$A$4:$P$270,11,FALSE)</f>
        <v> </v>
      </c>
      <c r="L67">
        <f>VLOOKUP($A67,mittaukset_2002!$A$4:$P$270,12,FALSE)</f>
        <v>26</v>
      </c>
      <c r="M67">
        <f>VLOOKUP($A67,mittaukset_2002!$A$4:$P$270,13,FALSE)</f>
        <v>11.2</v>
      </c>
      <c r="N67">
        <f>VLOOKUP($A67,mittaukset_2002!$A$4:$P$270,14,FALSE)</f>
        <v>-99</v>
      </c>
      <c r="O67">
        <f>VLOOKUP($A67,mittaukset_2002!$A$4:$P$270,15,FALSE)</f>
        <v>-99</v>
      </c>
      <c r="P67">
        <f>VLOOKUP($A67,mittaukset_2002!$A$4:$P$270,16,FALSE)</f>
        <v>5</v>
      </c>
      <c r="Q67" t="str">
        <f>VLOOKUP($A67,mittaukset_2007!$A$2:$E$268,2,FALSE)</f>
        <v>kuusi</v>
      </c>
      <c r="R67">
        <f>VLOOKUP($A67,mittaukset_2007!$A$2:$E$268,3,FALSE)</f>
        <v>266</v>
      </c>
      <c r="S67">
        <f>VLOOKUP($A67,mittaukset_2007!$A$2:$E$268,4,FALSE)</f>
        <v>284</v>
      </c>
      <c r="T67">
        <f>VLOOKUP($A67,mittaukset_2007!$A$2:$E$268,5,FALSE)</f>
        <v>0</v>
      </c>
      <c r="U67">
        <f>IF(ISNA(VLOOKUP($A67,maastolomake_2010!$A$2:$AF$230,3,FALSE)),"",VLOOKUP($A67,maastolomake_2010!$A$2:$AF$230,3,FALSE))</f>
        <v>145</v>
      </c>
      <c r="V67">
        <f>IF(ISNA(VLOOKUP($A67,maastolomake_2010!$A$2:$AF$230,6,FALSE)),"",VLOOKUP($A67,maastolomake_2010!$A$2:$AF$230,6,FALSE))</f>
        <v>1</v>
      </c>
      <c r="W67">
        <f>IF(ISNA(VLOOKUP($A67,maastolomake_2010!$A$2:$AF$230,7,FALSE)),"",VLOOKUP($A67,maastolomake_2010!$A$2:$AF$230,7,FALSE))</f>
        <v>1</v>
      </c>
      <c r="X67">
        <f>IF(ISNA(VLOOKUP($A67,maastolomake_2010!$A$2:$AF$230,8,FALSE)),"",VLOOKUP($A67,maastolomake_2010!$A$2:$AF$230,8,FALSE))</f>
        <v>2</v>
      </c>
      <c r="Y67">
        <f>IF(ISNA(VLOOKUP($A67,maastolomake_2010!$A$2:$AF$230,9,FALSE)),"",VLOOKUP($A67,maastolomake_2010!$A$2:$AF$230,9,FALSE))</f>
        <v>11</v>
      </c>
      <c r="Z67">
        <f>IF(ISNA(VLOOKUP($A67,maastolomake_2010!$A$2:$AF$230,10,FALSE)),"",VLOOKUP($A67,maastolomake_2010!$A$2:$AF$230,10,FALSE))</f>
        <v>270</v>
      </c>
      <c r="AA67">
        <f>IF(ISNA(VLOOKUP($A67,maastolomake_2010!$A$2:$AF$230,32,FALSE)),"",IF(VLOOKUP($A67,maastolomake_2010!$A$2:$AF$230,32,FALSE)=0,"",VLOOKUP($A67,maastolomake_2010!$A$2:$AF$230,32,FALSE)))</f>
      </c>
    </row>
    <row r="68" spans="1:27" ht="12.75">
      <c r="A68">
        <v>85</v>
      </c>
      <c r="B68">
        <f>VLOOKUP($A68,mittaukset_2002!$A$4:$P$270,2,FALSE)</f>
        <v>14.759268122553367</v>
      </c>
      <c r="C68">
        <f>VLOOKUP($A68,mittaukset_2002!$A$4:$P$270,3,FALSE)</f>
        <v>12.169850726460325</v>
      </c>
      <c r="D68">
        <f>VLOOKUP($A68,mittaukset_2002!$A$4:$P$270,4,FALSE)</f>
        <v>0.8139976304487009</v>
      </c>
      <c r="E68">
        <f>VLOOKUP($A68,mittaukset_2002!$A$4:$P$270,5,FALSE)</f>
        <v>2515348.0635454264</v>
      </c>
      <c r="F68">
        <f>VLOOKUP($A68,mittaukset_2002!$A$4:$P$270,6,FALSE)</f>
        <v>6860016.502476184</v>
      </c>
      <c r="G68">
        <f>VLOOKUP($A68,mittaukset_2002!$A$4:$P$270,7,FALSE)</f>
        <v>158.8739976304487</v>
      </c>
      <c r="H68">
        <f>VLOOKUP($A68,mittaukset_2002!$A$4:$P$270,8,FALSE)</f>
        <v>2</v>
      </c>
      <c r="I68">
        <f>VLOOKUP($A68,mittaukset_2002!$A$4:$P$270,9,FALSE)</f>
        <v>11</v>
      </c>
      <c r="J68">
        <f>VLOOKUP($A68,mittaukset_2002!$A$4:$P$270,10,FALSE)</f>
        <v>295</v>
      </c>
      <c r="K68" t="str">
        <f>VLOOKUP($A68,mittaukset_2002!$A$4:$P$270,11,FALSE)</f>
        <v> </v>
      </c>
      <c r="L68">
        <f>VLOOKUP($A68,mittaukset_2002!$A$4:$P$270,12,FALSE)</f>
        <v>24.6</v>
      </c>
      <c r="M68">
        <f>VLOOKUP($A68,mittaukset_2002!$A$4:$P$270,13,FALSE)</f>
        <v>16</v>
      </c>
      <c r="N68">
        <f>VLOOKUP($A68,mittaukset_2002!$A$4:$P$270,14,FALSE)</f>
        <v>-99</v>
      </c>
      <c r="O68">
        <f>VLOOKUP($A68,mittaukset_2002!$A$4:$P$270,15,FALSE)</f>
        <v>-99</v>
      </c>
      <c r="P68">
        <f>VLOOKUP($A68,mittaukset_2002!$A$4:$P$270,16,FALSE)</f>
        <v>5</v>
      </c>
      <c r="Q68" t="str">
        <f>VLOOKUP($A68,mittaukset_2007!$A$2:$E$268,2,FALSE)</f>
        <v>kuusi</v>
      </c>
      <c r="R68">
        <f>VLOOKUP($A68,mittaukset_2007!$A$2:$E$268,3,FALSE)</f>
        <v>300</v>
      </c>
      <c r="S68">
        <f>VLOOKUP($A68,mittaukset_2007!$A$2:$E$268,4,FALSE)</f>
        <v>300</v>
      </c>
      <c r="T68">
        <f>VLOOKUP($A68,mittaukset_2007!$A$2:$E$268,5,FALSE)</f>
        <v>0</v>
      </c>
      <c r="U68">
        <f>IF(ISNA(VLOOKUP($A68,maastolomake_2010!$A$2:$AF$230,3,FALSE)),"",VLOOKUP($A68,maastolomake_2010!$A$2:$AF$230,3,FALSE))</f>
        <v>146</v>
      </c>
      <c r="V68">
        <f>IF(ISNA(VLOOKUP($A68,maastolomake_2010!$A$2:$AF$230,6,FALSE)),"",VLOOKUP($A68,maastolomake_2010!$A$2:$AF$230,6,FALSE))</f>
        <v>1</v>
      </c>
      <c r="W68">
        <f>IF(ISNA(VLOOKUP($A68,maastolomake_2010!$A$2:$AF$230,7,FALSE)),"",VLOOKUP($A68,maastolomake_2010!$A$2:$AF$230,7,FALSE))</f>
        <v>1</v>
      </c>
      <c r="X68">
        <f>IF(ISNA(VLOOKUP($A68,maastolomake_2010!$A$2:$AF$230,8,FALSE)),"",VLOOKUP($A68,maastolomake_2010!$A$2:$AF$230,8,FALSE))</f>
        <v>2</v>
      </c>
      <c r="Y68">
        <f>IF(ISNA(VLOOKUP($A68,maastolomake_2010!$A$2:$AF$230,9,FALSE)),"",VLOOKUP($A68,maastolomake_2010!$A$2:$AF$230,9,FALSE))</f>
        <v>11</v>
      </c>
      <c r="Z68">
        <f>IF(ISNA(VLOOKUP($A68,maastolomake_2010!$A$2:$AF$230,10,FALSE)),"",VLOOKUP($A68,maastolomake_2010!$A$2:$AF$230,10,FALSE))</f>
        <v>302</v>
      </c>
      <c r="AA68">
        <f>IF(ISNA(VLOOKUP($A68,maastolomake_2010!$A$2:$AF$230,32,FALSE)),"",IF(VLOOKUP($A68,maastolomake_2010!$A$2:$AF$230,32,FALSE)=0,"",VLOOKUP($A68,maastolomake_2010!$A$2:$AF$230,32,FALSE)))</f>
      </c>
    </row>
    <row r="69" spans="1:27" ht="12.75">
      <c r="A69">
        <v>86</v>
      </c>
      <c r="B69">
        <f>VLOOKUP($A69,mittaukset_2002!$A$4:$P$270,2,FALSE)</f>
        <v>12.373419454339112</v>
      </c>
      <c r="C69">
        <f>VLOOKUP($A69,mittaukset_2002!$A$4:$P$270,3,FALSE)</f>
        <v>17.106197356205804</v>
      </c>
      <c r="D69">
        <f>VLOOKUP($A69,mittaukset_2002!$A$4:$P$270,4,FALSE)</f>
        <v>1.242972385149078</v>
      </c>
      <c r="E69">
        <f>VLOOKUP($A69,mittaukset_2002!$A$4:$P$270,5,FALSE)</f>
        <v>2515346.7004718957</v>
      </c>
      <c r="F69">
        <f>VLOOKUP($A69,mittaukset_2002!$A$4:$P$270,6,FALSE)</f>
        <v>6860021.813014995</v>
      </c>
      <c r="G69">
        <f>VLOOKUP($A69,mittaukset_2002!$A$4:$P$270,7,FALSE)</f>
        <v>159.30297238514908</v>
      </c>
      <c r="H69">
        <f>VLOOKUP($A69,mittaukset_2002!$A$4:$P$270,8,FALSE)</f>
        <v>2</v>
      </c>
      <c r="I69">
        <f>VLOOKUP($A69,mittaukset_2002!$A$4:$P$270,9,FALSE)</f>
        <v>11</v>
      </c>
      <c r="J69">
        <f>VLOOKUP($A69,mittaukset_2002!$A$4:$P$270,10,FALSE)</f>
        <v>229</v>
      </c>
      <c r="K69" t="str">
        <f>VLOOKUP($A69,mittaukset_2002!$A$4:$P$270,11,FALSE)</f>
        <v> </v>
      </c>
      <c r="L69">
        <f>VLOOKUP($A69,mittaukset_2002!$A$4:$P$270,12,FALSE)</f>
        <v>22.2</v>
      </c>
      <c r="M69">
        <f>VLOOKUP($A69,mittaukset_2002!$A$4:$P$270,13,FALSE)</f>
        <v>12.8</v>
      </c>
      <c r="N69">
        <f>VLOOKUP($A69,mittaukset_2002!$A$4:$P$270,14,FALSE)</f>
        <v>-99</v>
      </c>
      <c r="O69">
        <f>VLOOKUP($A69,mittaukset_2002!$A$4:$P$270,15,FALSE)</f>
        <v>-99</v>
      </c>
      <c r="P69">
        <f>VLOOKUP($A69,mittaukset_2002!$A$4:$P$270,16,FALSE)</f>
        <v>5</v>
      </c>
      <c r="Q69" t="str">
        <f>VLOOKUP($A69,mittaukset_2007!$A$2:$E$268,2,FALSE)</f>
        <v>kuusi</v>
      </c>
      <c r="R69">
        <f>VLOOKUP($A69,mittaukset_2007!$A$2:$E$268,3,FALSE)</f>
        <v>233</v>
      </c>
      <c r="S69">
        <f>VLOOKUP($A69,mittaukset_2007!$A$2:$E$268,4,FALSE)</f>
        <v>221</v>
      </c>
      <c r="T69">
        <f>VLOOKUP($A69,mittaukset_2007!$A$2:$E$268,5,FALSE)</f>
        <v>1</v>
      </c>
      <c r="U69">
        <f>IF(ISNA(VLOOKUP($A69,maastolomake_2010!$A$2:$AF$230,3,FALSE)),"",VLOOKUP($A69,maastolomake_2010!$A$2:$AF$230,3,FALSE))</f>
      </c>
      <c r="V69">
        <f>IF(ISNA(VLOOKUP($A69,maastolomake_2010!$A$2:$AF$230,6,FALSE)),"",VLOOKUP($A69,maastolomake_2010!$A$2:$AF$230,6,FALSE))</f>
      </c>
      <c r="W69">
        <f>IF(ISNA(VLOOKUP($A69,maastolomake_2010!$A$2:$AF$230,7,FALSE)),"",VLOOKUP($A69,maastolomake_2010!$A$2:$AF$230,7,FALSE))</f>
      </c>
      <c r="X69">
        <f>IF(ISNA(VLOOKUP($A69,maastolomake_2010!$A$2:$AF$230,8,FALSE)),"",VLOOKUP($A69,maastolomake_2010!$A$2:$AF$230,8,FALSE))</f>
      </c>
      <c r="Y69">
        <f>IF(ISNA(VLOOKUP($A69,maastolomake_2010!$A$2:$AF$230,9,FALSE)),"",VLOOKUP($A69,maastolomake_2010!$A$2:$AF$230,9,FALSE))</f>
      </c>
      <c r="Z69">
        <f>IF(ISNA(VLOOKUP($A69,maastolomake_2010!$A$2:$AF$230,10,FALSE)),"",VLOOKUP($A69,maastolomake_2010!$A$2:$AF$230,10,FALSE))</f>
      </c>
      <c r="AA69">
        <f>IF(ISNA(VLOOKUP($A69,maastolomake_2010!$A$2:$AF$230,32,FALSE)),"",IF(VLOOKUP($A69,maastolomake_2010!$A$2:$AF$230,32,FALSE)=0,"",VLOOKUP($A69,maastolomake_2010!$A$2:$AF$230,32,FALSE)))</f>
      </c>
    </row>
    <row r="70" spans="1:27" ht="12.75">
      <c r="A70">
        <v>87</v>
      </c>
      <c r="B70">
        <f>VLOOKUP($A70,mittaukset_2002!$A$4:$P$270,2,FALSE)</f>
        <v>-12.405241322425999</v>
      </c>
      <c r="C70">
        <f>VLOOKUP($A70,mittaukset_2002!$A$4:$P$270,3,FALSE)</f>
        <v>-9.602565077478221</v>
      </c>
      <c r="D70">
        <f>VLOOKUP($A70,mittaukset_2002!$A$4:$P$270,4,FALSE)</f>
        <v>-2.1328342646028258</v>
      </c>
      <c r="E70">
        <f>VLOOKUP($A70,mittaukset_2002!$A$4:$P$270,5,FALSE)</f>
        <v>2515317.1314820433</v>
      </c>
      <c r="F70">
        <f>VLOOKUP($A70,mittaukset_2002!$A$4:$P$270,6,FALSE)</f>
        <v>6860000.528869259</v>
      </c>
      <c r="G70">
        <f>VLOOKUP($A70,mittaukset_2002!$A$4:$P$270,7,FALSE)</f>
        <v>155.92716573539718</v>
      </c>
      <c r="H70">
        <f>VLOOKUP($A70,mittaukset_2002!$A$4:$P$270,8,FALSE)</f>
        <v>2</v>
      </c>
      <c r="I70">
        <f>VLOOKUP($A70,mittaukset_2002!$A$4:$P$270,9,FALSE)</f>
        <v>11</v>
      </c>
      <c r="J70">
        <f>VLOOKUP($A70,mittaukset_2002!$A$4:$P$270,10,FALSE)</f>
        <v>295</v>
      </c>
      <c r="K70" t="str">
        <f>VLOOKUP($A70,mittaukset_2002!$A$4:$P$270,11,FALSE)</f>
        <v> </v>
      </c>
      <c r="L70">
        <f>VLOOKUP($A70,mittaukset_2002!$A$4:$P$270,12,FALSE)</f>
        <v>26</v>
      </c>
      <c r="M70">
        <f>VLOOKUP($A70,mittaukset_2002!$A$4:$P$270,13,FALSE)</f>
        <v>10.9</v>
      </c>
      <c r="N70">
        <f>VLOOKUP($A70,mittaukset_2002!$A$4:$P$270,14,FALSE)</f>
        <v>-99</v>
      </c>
      <c r="O70">
        <f>VLOOKUP($A70,mittaukset_2002!$A$4:$P$270,15,FALSE)</f>
        <v>-99</v>
      </c>
      <c r="P70">
        <f>VLOOKUP($A70,mittaukset_2002!$A$4:$P$270,16,FALSE)</f>
        <v>2</v>
      </c>
      <c r="Q70" t="str">
        <f>VLOOKUP($A70,mittaukset_2007!$A$2:$E$268,2,FALSE)</f>
        <v>kuusi</v>
      </c>
      <c r="R70">
        <f>VLOOKUP($A70,mittaukset_2007!$A$2:$E$268,3,FALSE)</f>
        <v>302</v>
      </c>
      <c r="S70">
        <f>VLOOKUP($A70,mittaukset_2007!$A$2:$E$268,4,FALSE)</f>
        <v>296</v>
      </c>
      <c r="T70">
        <f>VLOOKUP($A70,mittaukset_2007!$A$2:$E$268,5,FALSE)</f>
        <v>0</v>
      </c>
      <c r="U70">
        <f>IF(ISNA(VLOOKUP($A70,maastolomake_2010!$A$2:$AF$230,3,FALSE)),"",VLOOKUP($A70,maastolomake_2010!$A$2:$AF$230,3,FALSE))</f>
        <v>47</v>
      </c>
      <c r="V70">
        <f>IF(ISNA(VLOOKUP($A70,maastolomake_2010!$A$2:$AF$230,6,FALSE)),"",VLOOKUP($A70,maastolomake_2010!$A$2:$AF$230,6,FALSE))</f>
        <v>1</v>
      </c>
      <c r="W70">
        <f>IF(ISNA(VLOOKUP($A70,maastolomake_2010!$A$2:$AF$230,7,FALSE)),"",VLOOKUP($A70,maastolomake_2010!$A$2:$AF$230,7,FALSE))</f>
        <v>1</v>
      </c>
      <c r="X70">
        <f>IF(ISNA(VLOOKUP($A70,maastolomake_2010!$A$2:$AF$230,8,FALSE)),"",VLOOKUP($A70,maastolomake_2010!$A$2:$AF$230,8,FALSE))</f>
        <v>2</v>
      </c>
      <c r="Y70">
        <f>IF(ISNA(VLOOKUP($A70,maastolomake_2010!$A$2:$AF$230,9,FALSE)),"",VLOOKUP($A70,maastolomake_2010!$A$2:$AF$230,9,FALSE))</f>
        <v>11</v>
      </c>
      <c r="Z70">
        <f>IF(ISNA(VLOOKUP($A70,maastolomake_2010!$A$2:$AF$230,10,FALSE)),"",VLOOKUP($A70,maastolomake_2010!$A$2:$AF$230,10,FALSE))</f>
        <v>309</v>
      </c>
      <c r="AA70">
        <f>IF(ISNA(VLOOKUP($A70,maastolomake_2010!$A$2:$AF$230,32,FALSE)),"",IF(VLOOKUP($A70,maastolomake_2010!$A$2:$AF$230,32,FALSE)=0,"",VLOOKUP($A70,maastolomake_2010!$A$2:$AF$230,32,FALSE)))</f>
      </c>
    </row>
    <row r="71" spans="1:27" ht="12.75">
      <c r="A71">
        <v>88</v>
      </c>
      <c r="B71">
        <f>VLOOKUP($A71,mittaukset_2002!$A$4:$P$270,2,FALSE)</f>
        <v>-9.8952664558471</v>
      </c>
      <c r="C71">
        <f>VLOOKUP($A71,mittaukset_2002!$A$4:$P$270,3,FALSE)</f>
        <v>-8.498151465261815</v>
      </c>
      <c r="D71">
        <f>VLOOKUP($A71,mittaukset_2002!$A$4:$P$270,4,FALSE)</f>
        <v>-1.295194657085417</v>
      </c>
      <c r="E71">
        <f>VLOOKUP($A71,mittaukset_2002!$A$4:$P$270,5,FALSE)</f>
        <v>2515319.8102335115</v>
      </c>
      <c r="F71">
        <f>VLOOKUP($A71,mittaukset_2002!$A$4:$P$270,6,FALSE)</f>
        <v>6860001.1153791305</v>
      </c>
      <c r="G71">
        <f>VLOOKUP($A71,mittaukset_2002!$A$4:$P$270,7,FALSE)</f>
        <v>156.7648053429146</v>
      </c>
      <c r="H71">
        <f>VLOOKUP($A71,mittaukset_2002!$A$4:$P$270,8,FALSE)</f>
        <v>2</v>
      </c>
      <c r="I71">
        <f>VLOOKUP($A71,mittaukset_2002!$A$4:$P$270,9,FALSE)</f>
        <v>11</v>
      </c>
      <c r="J71">
        <f>VLOOKUP($A71,mittaukset_2002!$A$4:$P$270,10,FALSE)</f>
        <v>289</v>
      </c>
      <c r="K71" t="str">
        <f>VLOOKUP($A71,mittaukset_2002!$A$4:$P$270,11,FALSE)</f>
        <v> </v>
      </c>
      <c r="L71">
        <f>VLOOKUP($A71,mittaukset_2002!$A$4:$P$270,12,FALSE)</f>
        <v>26.2</v>
      </c>
      <c r="M71">
        <f>VLOOKUP($A71,mittaukset_2002!$A$4:$P$270,13,FALSE)</f>
        <v>15.8</v>
      </c>
      <c r="N71">
        <f>VLOOKUP($A71,mittaukset_2002!$A$4:$P$270,14,FALSE)</f>
        <v>-99</v>
      </c>
      <c r="O71">
        <f>VLOOKUP($A71,mittaukset_2002!$A$4:$P$270,15,FALSE)</f>
        <v>-99</v>
      </c>
      <c r="P71">
        <f>VLOOKUP($A71,mittaukset_2002!$A$4:$P$270,16,FALSE)</f>
        <v>3</v>
      </c>
      <c r="Q71" t="str">
        <f>VLOOKUP($A71,mittaukset_2007!$A$2:$E$268,2,FALSE)</f>
        <v>kuusi</v>
      </c>
      <c r="R71">
        <f>VLOOKUP($A71,mittaukset_2007!$A$2:$E$268,3,FALSE)</f>
        <v>296</v>
      </c>
      <c r="S71">
        <f>VLOOKUP($A71,mittaukset_2007!$A$2:$E$268,4,FALSE)</f>
        <v>285</v>
      </c>
      <c r="T71">
        <f>VLOOKUP($A71,mittaukset_2007!$A$2:$E$268,5,FALSE)</f>
        <v>0</v>
      </c>
      <c r="U71">
        <f>IF(ISNA(VLOOKUP($A71,maastolomake_2010!$A$2:$AF$230,3,FALSE)),"",VLOOKUP($A71,maastolomake_2010!$A$2:$AF$230,3,FALSE))</f>
        <v>48</v>
      </c>
      <c r="V71">
        <f>IF(ISNA(VLOOKUP($A71,maastolomake_2010!$A$2:$AF$230,6,FALSE)),"",VLOOKUP($A71,maastolomake_2010!$A$2:$AF$230,6,FALSE))</f>
        <v>1</v>
      </c>
      <c r="W71">
        <f>IF(ISNA(VLOOKUP($A71,maastolomake_2010!$A$2:$AF$230,7,FALSE)),"",VLOOKUP($A71,maastolomake_2010!$A$2:$AF$230,7,FALSE))</f>
        <v>1</v>
      </c>
      <c r="X71">
        <f>IF(ISNA(VLOOKUP($A71,maastolomake_2010!$A$2:$AF$230,8,FALSE)),"",VLOOKUP($A71,maastolomake_2010!$A$2:$AF$230,8,FALSE))</f>
        <v>2</v>
      </c>
      <c r="Y71">
        <f>IF(ISNA(VLOOKUP($A71,maastolomake_2010!$A$2:$AF$230,9,FALSE)),"",VLOOKUP($A71,maastolomake_2010!$A$2:$AF$230,9,FALSE))</f>
        <v>11</v>
      </c>
      <c r="Z71">
        <f>IF(ISNA(VLOOKUP($A71,maastolomake_2010!$A$2:$AF$230,10,FALSE)),"",VLOOKUP($A71,maastolomake_2010!$A$2:$AF$230,10,FALSE))</f>
        <v>301</v>
      </c>
      <c r="AA71">
        <f>IF(ISNA(VLOOKUP($A71,maastolomake_2010!$A$2:$AF$230,32,FALSE)),"",IF(VLOOKUP($A71,maastolomake_2010!$A$2:$AF$230,32,FALSE)=0,"",VLOOKUP($A71,maastolomake_2010!$A$2:$AF$230,32,FALSE)))</f>
      </c>
    </row>
    <row r="72" spans="1:27" ht="12.75">
      <c r="A72">
        <v>89</v>
      </c>
      <c r="B72">
        <f>VLOOKUP($A72,mittaukset_2002!$A$4:$P$270,2,FALSE)</f>
        <v>-12.58410853376883</v>
      </c>
      <c r="C72">
        <f>VLOOKUP($A72,mittaukset_2002!$A$4:$P$270,3,FALSE)</f>
        <v>-3.4724501802874457</v>
      </c>
      <c r="D72">
        <f>VLOOKUP($A72,mittaukset_2002!$A$4:$P$270,4,FALSE)</f>
        <v>-2.3095293688670835</v>
      </c>
      <c r="E72">
        <f>VLOOKUP($A72,mittaukset_2002!$A$4:$P$270,5,FALSE)</f>
        <v>2515318.167805879</v>
      </c>
      <c r="F72">
        <f>VLOOKUP($A72,mittaukset_2002!$A$4:$P$270,6,FALSE)</f>
        <v>6860006.573398607</v>
      </c>
      <c r="G72">
        <f>VLOOKUP($A72,mittaukset_2002!$A$4:$P$270,7,FALSE)</f>
        <v>155.7504706311329</v>
      </c>
      <c r="H72">
        <f>VLOOKUP($A72,mittaukset_2002!$A$4:$P$270,8,FALSE)</f>
        <v>2</v>
      </c>
      <c r="I72">
        <f>VLOOKUP($A72,mittaukset_2002!$A$4:$P$270,9,FALSE)</f>
        <v>11</v>
      </c>
      <c r="J72">
        <f>VLOOKUP($A72,mittaukset_2002!$A$4:$P$270,10,FALSE)</f>
        <v>315</v>
      </c>
      <c r="K72" t="str">
        <f>VLOOKUP($A72,mittaukset_2002!$A$4:$P$270,11,FALSE)</f>
        <v> </v>
      </c>
      <c r="L72">
        <f>VLOOKUP($A72,mittaukset_2002!$A$4:$P$270,12,FALSE)</f>
        <v>26.5</v>
      </c>
      <c r="M72">
        <f>VLOOKUP($A72,mittaukset_2002!$A$4:$P$270,13,FALSE)</f>
        <v>9.7</v>
      </c>
      <c r="N72">
        <f>VLOOKUP($A72,mittaukset_2002!$A$4:$P$270,14,FALSE)</f>
        <v>-99</v>
      </c>
      <c r="O72">
        <f>VLOOKUP($A72,mittaukset_2002!$A$4:$P$270,15,FALSE)</f>
        <v>-99</v>
      </c>
      <c r="P72">
        <f>VLOOKUP($A72,mittaukset_2002!$A$4:$P$270,16,FALSE)</f>
        <v>2</v>
      </c>
      <c r="Q72" t="str">
        <f>VLOOKUP($A72,mittaukset_2007!$A$2:$E$268,2,FALSE)</f>
        <v>kuusi</v>
      </c>
      <c r="R72">
        <f>VLOOKUP($A72,mittaukset_2007!$A$2:$E$268,3,FALSE)</f>
        <v>317</v>
      </c>
      <c r="S72">
        <f>VLOOKUP($A72,mittaukset_2007!$A$2:$E$268,4,FALSE)</f>
        <v>331</v>
      </c>
      <c r="T72">
        <f>VLOOKUP($A72,mittaukset_2007!$A$2:$E$268,5,FALSE)</f>
        <v>0</v>
      </c>
      <c r="U72">
        <f>IF(ISNA(VLOOKUP($A72,maastolomake_2010!$A$2:$AF$230,3,FALSE)),"",VLOOKUP($A72,maastolomake_2010!$A$2:$AF$230,3,FALSE))</f>
        <v>50</v>
      </c>
      <c r="V72">
        <f>IF(ISNA(VLOOKUP($A72,maastolomake_2010!$A$2:$AF$230,6,FALSE)),"",VLOOKUP($A72,maastolomake_2010!$A$2:$AF$230,6,FALSE))</f>
        <v>1</v>
      </c>
      <c r="W72">
        <f>IF(ISNA(VLOOKUP($A72,maastolomake_2010!$A$2:$AF$230,7,FALSE)),"",VLOOKUP($A72,maastolomake_2010!$A$2:$AF$230,7,FALSE))</f>
        <v>1</v>
      </c>
      <c r="X72">
        <f>IF(ISNA(VLOOKUP($A72,maastolomake_2010!$A$2:$AF$230,8,FALSE)),"",VLOOKUP($A72,maastolomake_2010!$A$2:$AF$230,8,FALSE))</f>
        <v>2</v>
      </c>
      <c r="Y72">
        <f>IF(ISNA(VLOOKUP($A72,maastolomake_2010!$A$2:$AF$230,9,FALSE)),"",VLOOKUP($A72,maastolomake_2010!$A$2:$AF$230,9,FALSE))</f>
        <v>11</v>
      </c>
      <c r="Z72">
        <f>IF(ISNA(VLOOKUP($A72,maastolomake_2010!$A$2:$AF$230,10,FALSE)),"",VLOOKUP($A72,maastolomake_2010!$A$2:$AF$230,10,FALSE))</f>
        <v>327</v>
      </c>
      <c r="AA72">
        <f>IF(ISNA(VLOOKUP($A72,maastolomake_2010!$A$2:$AF$230,32,FALSE)),"",IF(VLOOKUP($A72,maastolomake_2010!$A$2:$AF$230,32,FALSE)=0,"",VLOOKUP($A72,maastolomake_2010!$A$2:$AF$230,32,FALSE)))</f>
      </c>
    </row>
    <row r="73" spans="1:27" ht="12.75">
      <c r="A73">
        <v>90</v>
      </c>
      <c r="B73">
        <f>VLOOKUP($A73,mittaukset_2002!$A$4:$P$270,2,FALSE)</f>
        <v>-12.236263401643084</v>
      </c>
      <c r="C73">
        <f>VLOOKUP($A73,mittaukset_2002!$A$4:$P$270,3,FALSE)</f>
        <v>-1.744842389104182</v>
      </c>
      <c r="D73">
        <f>VLOOKUP($A73,mittaukset_2002!$A$4:$P$270,4,FALSE)</f>
        <v>-2.3513522264096545</v>
      </c>
      <c r="E73">
        <f>VLOOKUP($A73,mittaukset_2002!$A$4:$P$270,5,FALSE)</f>
        <v>2515318.8502627965</v>
      </c>
      <c r="F73">
        <f>VLOOKUP($A73,mittaukset_2002!$A$4:$P$270,6,FALSE)</f>
        <v>6860008.198168582</v>
      </c>
      <c r="G73">
        <f>VLOOKUP($A73,mittaukset_2002!$A$4:$P$270,7,FALSE)</f>
        <v>155.70864777359034</v>
      </c>
      <c r="H73">
        <f>VLOOKUP($A73,mittaukset_2002!$A$4:$P$270,8,FALSE)</f>
        <v>2</v>
      </c>
      <c r="I73">
        <f>VLOOKUP($A73,mittaukset_2002!$A$4:$P$270,9,FALSE)</f>
        <v>11</v>
      </c>
      <c r="J73">
        <f>VLOOKUP($A73,mittaukset_2002!$A$4:$P$270,10,FALSE)</f>
        <v>288</v>
      </c>
      <c r="K73" t="str">
        <f>VLOOKUP($A73,mittaukset_2002!$A$4:$P$270,11,FALSE)</f>
        <v> </v>
      </c>
      <c r="L73">
        <f>VLOOKUP($A73,mittaukset_2002!$A$4:$P$270,12,FALSE)</f>
        <v>25</v>
      </c>
      <c r="M73">
        <f>VLOOKUP($A73,mittaukset_2002!$A$4:$P$270,13,FALSE)</f>
        <v>13</v>
      </c>
      <c r="N73">
        <f>VLOOKUP($A73,mittaukset_2002!$A$4:$P$270,14,FALSE)</f>
        <v>-99</v>
      </c>
      <c r="O73">
        <f>VLOOKUP($A73,mittaukset_2002!$A$4:$P$270,15,FALSE)</f>
        <v>-99</v>
      </c>
      <c r="P73">
        <f>VLOOKUP($A73,mittaukset_2002!$A$4:$P$270,16,FALSE)</f>
        <v>2</v>
      </c>
      <c r="Q73" t="str">
        <f>VLOOKUP($A73,mittaukset_2007!$A$2:$E$268,2,FALSE)</f>
        <v>kuusi</v>
      </c>
      <c r="R73">
        <f>VLOOKUP($A73,mittaukset_2007!$A$2:$E$268,3,FALSE)</f>
        <v>291</v>
      </c>
      <c r="S73">
        <f>VLOOKUP($A73,mittaukset_2007!$A$2:$E$268,4,FALSE)</f>
        <v>286</v>
      </c>
      <c r="T73">
        <f>VLOOKUP($A73,mittaukset_2007!$A$2:$E$268,5,FALSE)</f>
        <v>1</v>
      </c>
      <c r="U73">
        <f>IF(ISNA(VLOOKUP($A73,maastolomake_2010!$A$2:$AF$230,3,FALSE)),"",VLOOKUP($A73,maastolomake_2010!$A$2:$AF$230,3,FALSE))</f>
      </c>
      <c r="V73">
        <f>IF(ISNA(VLOOKUP($A73,maastolomake_2010!$A$2:$AF$230,6,FALSE)),"",VLOOKUP($A73,maastolomake_2010!$A$2:$AF$230,6,FALSE))</f>
      </c>
      <c r="W73">
        <f>IF(ISNA(VLOOKUP($A73,maastolomake_2010!$A$2:$AF$230,7,FALSE)),"",VLOOKUP($A73,maastolomake_2010!$A$2:$AF$230,7,FALSE))</f>
      </c>
      <c r="X73">
        <f>IF(ISNA(VLOOKUP($A73,maastolomake_2010!$A$2:$AF$230,8,FALSE)),"",VLOOKUP($A73,maastolomake_2010!$A$2:$AF$230,8,FALSE))</f>
      </c>
      <c r="Y73">
        <f>IF(ISNA(VLOOKUP($A73,maastolomake_2010!$A$2:$AF$230,9,FALSE)),"",VLOOKUP($A73,maastolomake_2010!$A$2:$AF$230,9,FALSE))</f>
      </c>
      <c r="Z73">
        <f>IF(ISNA(VLOOKUP($A73,maastolomake_2010!$A$2:$AF$230,10,FALSE)),"",VLOOKUP($A73,maastolomake_2010!$A$2:$AF$230,10,FALSE))</f>
      </c>
      <c r="AA73">
        <f>IF(ISNA(VLOOKUP($A73,maastolomake_2010!$A$2:$AF$230,32,FALSE)),"",IF(VLOOKUP($A73,maastolomake_2010!$A$2:$AF$230,32,FALSE)=0,"",VLOOKUP($A73,maastolomake_2010!$A$2:$AF$230,32,FALSE)))</f>
      </c>
    </row>
    <row r="74" spans="1:27" ht="12.75">
      <c r="A74">
        <v>91</v>
      </c>
      <c r="B74">
        <f>VLOOKUP($A74,mittaukset_2002!$A$4:$P$270,2,FALSE)</f>
        <v>-10.765695339178981</v>
      </c>
      <c r="C74">
        <f>VLOOKUP($A74,mittaukset_2002!$A$4:$P$270,3,FALSE)</f>
        <v>0.10331001335929457</v>
      </c>
      <c r="D74">
        <f>VLOOKUP($A74,mittaukset_2002!$A$4:$P$270,4,FALSE)</f>
        <v>-1.5437503701076647</v>
      </c>
      <c r="E74">
        <f>VLOOKUP($A74,mittaukset_2002!$A$4:$P$270,5,FALSE)</f>
        <v>2515320.6571191666</v>
      </c>
      <c r="F74">
        <f>VLOOKUP($A74,mittaukset_2002!$A$4:$P$270,6,FALSE)</f>
        <v>6860009.719190536</v>
      </c>
      <c r="G74">
        <f>VLOOKUP($A74,mittaukset_2002!$A$4:$P$270,7,FALSE)</f>
        <v>156.51624962989234</v>
      </c>
      <c r="H74">
        <f>VLOOKUP($A74,mittaukset_2002!$A$4:$P$270,8,FALSE)</f>
        <v>2</v>
      </c>
      <c r="I74">
        <f>VLOOKUP($A74,mittaukset_2002!$A$4:$P$270,9,FALSE)</f>
        <v>11</v>
      </c>
      <c r="J74">
        <f>VLOOKUP($A74,mittaukset_2002!$A$4:$P$270,10,FALSE)</f>
        <v>250</v>
      </c>
      <c r="K74" t="str">
        <f>VLOOKUP($A74,mittaukset_2002!$A$4:$P$270,11,FALSE)</f>
        <v> </v>
      </c>
      <c r="L74">
        <f>VLOOKUP($A74,mittaukset_2002!$A$4:$P$270,12,FALSE)</f>
        <v>25.1</v>
      </c>
      <c r="M74">
        <f>VLOOKUP($A74,mittaukset_2002!$A$4:$P$270,13,FALSE)</f>
        <v>16.9</v>
      </c>
      <c r="N74">
        <f>VLOOKUP($A74,mittaukset_2002!$A$4:$P$270,14,FALSE)</f>
        <v>4.6</v>
      </c>
      <c r="O74">
        <f>VLOOKUP($A74,mittaukset_2002!$A$4:$P$270,15,FALSE)</f>
        <v>2.4</v>
      </c>
      <c r="P74">
        <f>VLOOKUP($A74,mittaukset_2002!$A$4:$P$270,16,FALSE)</f>
        <v>2</v>
      </c>
      <c r="Q74" t="str">
        <f>VLOOKUP($A74,mittaukset_2007!$A$2:$E$268,2,FALSE)</f>
        <v>kuusi</v>
      </c>
      <c r="R74">
        <f>VLOOKUP($A74,mittaukset_2007!$A$2:$E$268,3,FALSE)</f>
        <v>259</v>
      </c>
      <c r="S74">
        <f>VLOOKUP($A74,mittaukset_2007!$A$2:$E$268,4,FALSE)</f>
        <v>264</v>
      </c>
      <c r="T74">
        <f>VLOOKUP($A74,mittaukset_2007!$A$2:$E$268,5,FALSE)</f>
        <v>0</v>
      </c>
      <c r="U74">
        <f>IF(ISNA(VLOOKUP($A74,maastolomake_2010!$A$2:$AF$230,3,FALSE)),"",VLOOKUP($A74,maastolomake_2010!$A$2:$AF$230,3,FALSE))</f>
        <v>53</v>
      </c>
      <c r="V74">
        <f>IF(ISNA(VLOOKUP($A74,maastolomake_2010!$A$2:$AF$230,6,FALSE)),"",VLOOKUP($A74,maastolomake_2010!$A$2:$AF$230,6,FALSE))</f>
        <v>1</v>
      </c>
      <c r="W74">
        <f>IF(ISNA(VLOOKUP($A74,maastolomake_2010!$A$2:$AF$230,7,FALSE)),"",VLOOKUP($A74,maastolomake_2010!$A$2:$AF$230,7,FALSE))</f>
        <v>1</v>
      </c>
      <c r="X74">
        <f>IF(ISNA(VLOOKUP($A74,maastolomake_2010!$A$2:$AF$230,8,FALSE)),"",VLOOKUP($A74,maastolomake_2010!$A$2:$AF$230,8,FALSE))</f>
        <v>2</v>
      </c>
      <c r="Y74">
        <f>IF(ISNA(VLOOKUP($A74,maastolomake_2010!$A$2:$AF$230,9,FALSE)),"",VLOOKUP($A74,maastolomake_2010!$A$2:$AF$230,9,FALSE))</f>
        <v>11</v>
      </c>
      <c r="Z74">
        <f>IF(ISNA(VLOOKUP($A74,maastolomake_2010!$A$2:$AF$230,10,FALSE)),"",VLOOKUP($A74,maastolomake_2010!$A$2:$AF$230,10,FALSE))</f>
        <v>266</v>
      </c>
      <c r="AA74">
        <f>IF(ISNA(VLOOKUP($A74,maastolomake_2010!$A$2:$AF$230,32,FALSE)),"",IF(VLOOKUP($A74,maastolomake_2010!$A$2:$AF$230,32,FALSE)=0,"",VLOOKUP($A74,maastolomake_2010!$A$2:$AF$230,32,FALSE)))</f>
      </c>
    </row>
    <row r="75" spans="1:27" ht="12.75">
      <c r="A75">
        <v>92</v>
      </c>
      <c r="B75">
        <f>VLOOKUP($A75,mittaukset_2002!$A$4:$P$270,2,FALSE)</f>
        <v>-11.953653618591586</v>
      </c>
      <c r="C75">
        <f>VLOOKUP($A75,mittaukset_2002!$A$4:$P$270,3,FALSE)</f>
        <v>5.4912270600265956</v>
      </c>
      <c r="D75">
        <f>VLOOKUP($A75,mittaukset_2002!$A$4:$P$270,4,FALSE)</f>
        <v>-1.4139074773187903</v>
      </c>
      <c r="E75">
        <f>VLOOKUP($A75,mittaukset_2002!$A$4:$P$270,5,FALSE)</f>
        <v>2515320.5575592625</v>
      </c>
      <c r="F75">
        <f>VLOOKUP($A75,mittaukset_2002!$A$4:$P$270,6,FALSE)</f>
        <v>6860015.235618982</v>
      </c>
      <c r="G75">
        <f>VLOOKUP($A75,mittaukset_2002!$A$4:$P$270,7,FALSE)</f>
        <v>156.64609252268122</v>
      </c>
      <c r="H75">
        <f>VLOOKUP($A75,mittaukset_2002!$A$4:$P$270,8,FALSE)</f>
        <v>2</v>
      </c>
      <c r="I75">
        <f>VLOOKUP($A75,mittaukset_2002!$A$4:$P$270,9,FALSE)</f>
        <v>11</v>
      </c>
      <c r="J75">
        <f>VLOOKUP($A75,mittaukset_2002!$A$4:$P$270,10,FALSE)</f>
        <v>272</v>
      </c>
      <c r="K75" t="str">
        <f>VLOOKUP($A75,mittaukset_2002!$A$4:$P$270,11,FALSE)</f>
        <v> </v>
      </c>
      <c r="L75">
        <f>VLOOKUP($A75,mittaukset_2002!$A$4:$P$270,12,FALSE)</f>
        <v>25.6</v>
      </c>
      <c r="M75">
        <f>VLOOKUP($A75,mittaukset_2002!$A$4:$P$270,13,FALSE)</f>
        <v>13.9</v>
      </c>
      <c r="N75">
        <f>VLOOKUP($A75,mittaukset_2002!$A$4:$P$270,14,FALSE)</f>
        <v>-99</v>
      </c>
      <c r="O75">
        <f>VLOOKUP($A75,mittaukset_2002!$A$4:$P$270,15,FALSE)</f>
        <v>-99</v>
      </c>
      <c r="P75">
        <f>VLOOKUP($A75,mittaukset_2002!$A$4:$P$270,16,FALSE)</f>
        <v>2</v>
      </c>
      <c r="Q75" t="str">
        <f>VLOOKUP($A75,mittaukset_2007!$A$2:$E$268,2,FALSE)</f>
        <v>kuusi</v>
      </c>
      <c r="R75">
        <f>VLOOKUP($A75,mittaukset_2007!$A$2:$E$268,3,FALSE)</f>
        <v>284</v>
      </c>
      <c r="S75">
        <f>VLOOKUP($A75,mittaukset_2007!$A$2:$E$268,4,FALSE)</f>
        <v>296</v>
      </c>
      <c r="T75">
        <f>VLOOKUP($A75,mittaukset_2007!$A$2:$E$268,5,FALSE)</f>
        <v>0</v>
      </c>
      <c r="U75">
        <f>IF(ISNA(VLOOKUP($A75,maastolomake_2010!$A$2:$AF$230,3,FALSE)),"",VLOOKUP($A75,maastolomake_2010!$A$2:$AF$230,3,FALSE))</f>
        <v>56</v>
      </c>
      <c r="V75">
        <f>IF(ISNA(VLOOKUP($A75,maastolomake_2010!$A$2:$AF$230,6,FALSE)),"",VLOOKUP($A75,maastolomake_2010!$A$2:$AF$230,6,FALSE))</f>
        <v>1</v>
      </c>
      <c r="W75">
        <f>IF(ISNA(VLOOKUP($A75,maastolomake_2010!$A$2:$AF$230,7,FALSE)),"",VLOOKUP($A75,maastolomake_2010!$A$2:$AF$230,7,FALSE))</f>
        <v>1</v>
      </c>
      <c r="X75">
        <f>IF(ISNA(VLOOKUP($A75,maastolomake_2010!$A$2:$AF$230,8,FALSE)),"",VLOOKUP($A75,maastolomake_2010!$A$2:$AF$230,8,FALSE))</f>
        <v>2</v>
      </c>
      <c r="Y75">
        <f>IF(ISNA(VLOOKUP($A75,maastolomake_2010!$A$2:$AF$230,9,FALSE)),"",VLOOKUP($A75,maastolomake_2010!$A$2:$AF$230,9,FALSE))</f>
        <v>11</v>
      </c>
      <c r="Z75">
        <f>IF(ISNA(VLOOKUP($A75,maastolomake_2010!$A$2:$AF$230,10,FALSE)),"",VLOOKUP($A75,maastolomake_2010!$A$2:$AF$230,10,FALSE))</f>
        <v>294</v>
      </c>
      <c r="AA75">
        <f>IF(ISNA(VLOOKUP($A75,maastolomake_2010!$A$2:$AF$230,32,FALSE)),"",IF(VLOOKUP($A75,maastolomake_2010!$A$2:$AF$230,32,FALSE)=0,"",VLOOKUP($A75,maastolomake_2010!$A$2:$AF$230,32,FALSE)))</f>
      </c>
    </row>
    <row r="76" spans="1:27" ht="12.75">
      <c r="A76">
        <v>93</v>
      </c>
      <c r="B76">
        <f>VLOOKUP($A76,mittaukset_2002!$A$4:$P$270,2,FALSE)</f>
        <v>-11.120255866700019</v>
      </c>
      <c r="C76">
        <f>VLOOKUP($A76,mittaukset_2002!$A$4:$P$270,3,FALSE)</f>
        <v>9.055647395557145</v>
      </c>
      <c r="D76">
        <f>VLOOKUP($A76,mittaukset_2002!$A$4:$P$270,4,FALSE)</f>
        <v>-0.9563781298578177</v>
      </c>
      <c r="E76">
        <f>VLOOKUP($A76,mittaukset_2002!$A$4:$P$270,5,FALSE)</f>
        <v>2515322.079048899</v>
      </c>
      <c r="F76">
        <f>VLOOKUP($A76,mittaukset_2002!$A$4:$P$270,6,FALSE)</f>
        <v>6860018.564990309</v>
      </c>
      <c r="G76">
        <f>VLOOKUP($A76,mittaukset_2002!$A$4:$P$270,7,FALSE)</f>
        <v>157.10362187014218</v>
      </c>
      <c r="H76">
        <f>VLOOKUP($A76,mittaukset_2002!$A$4:$P$270,8,FALSE)</f>
        <v>2</v>
      </c>
      <c r="I76">
        <f>VLOOKUP($A76,mittaukset_2002!$A$4:$P$270,9,FALSE)</f>
        <v>11</v>
      </c>
      <c r="J76">
        <f>VLOOKUP($A76,mittaukset_2002!$A$4:$P$270,10,FALSE)</f>
        <v>330</v>
      </c>
      <c r="K76" t="str">
        <f>VLOOKUP($A76,mittaukset_2002!$A$4:$P$270,11,FALSE)</f>
        <v>läpimitta oksan päältä</v>
      </c>
      <c r="L76">
        <f>VLOOKUP($A76,mittaukset_2002!$A$4:$P$270,12,FALSE)</f>
        <v>26.6</v>
      </c>
      <c r="M76">
        <f>VLOOKUP($A76,mittaukset_2002!$A$4:$P$270,13,FALSE)</f>
        <v>14.9</v>
      </c>
      <c r="N76">
        <f>VLOOKUP($A76,mittaukset_2002!$A$4:$P$270,14,FALSE)</f>
        <v>-99</v>
      </c>
      <c r="O76">
        <f>VLOOKUP($A76,mittaukset_2002!$A$4:$P$270,15,FALSE)</f>
        <v>-99</v>
      </c>
      <c r="P76">
        <f>VLOOKUP($A76,mittaukset_2002!$A$4:$P$270,16,FALSE)</f>
        <v>2</v>
      </c>
      <c r="Q76" t="str">
        <f>VLOOKUP($A76,mittaukset_2007!$A$2:$E$268,2,FALSE)</f>
        <v>kuusi</v>
      </c>
      <c r="R76">
        <f>VLOOKUP($A76,mittaukset_2007!$A$2:$E$268,3,FALSE)</f>
        <v>339</v>
      </c>
      <c r="S76">
        <f>VLOOKUP($A76,mittaukset_2007!$A$2:$E$268,4,FALSE)</f>
        <v>341</v>
      </c>
      <c r="T76">
        <f>VLOOKUP($A76,mittaukset_2007!$A$2:$E$268,5,FALSE)</f>
        <v>0</v>
      </c>
      <c r="U76">
        <f>IF(ISNA(VLOOKUP($A76,maastolomake_2010!$A$2:$AF$230,3,FALSE)),"",VLOOKUP($A76,maastolomake_2010!$A$2:$AF$230,3,FALSE))</f>
        <v>59</v>
      </c>
      <c r="V76">
        <f>IF(ISNA(VLOOKUP($A76,maastolomake_2010!$A$2:$AF$230,6,FALSE)),"",VLOOKUP($A76,maastolomake_2010!$A$2:$AF$230,6,FALSE))</f>
        <v>1</v>
      </c>
      <c r="W76">
        <f>IF(ISNA(VLOOKUP($A76,maastolomake_2010!$A$2:$AF$230,7,FALSE)),"",VLOOKUP($A76,maastolomake_2010!$A$2:$AF$230,7,FALSE))</f>
        <v>1</v>
      </c>
      <c r="X76">
        <f>IF(ISNA(VLOOKUP($A76,maastolomake_2010!$A$2:$AF$230,8,FALSE)),"",VLOOKUP($A76,maastolomake_2010!$A$2:$AF$230,8,FALSE))</f>
        <v>2</v>
      </c>
      <c r="Y76">
        <f>IF(ISNA(VLOOKUP($A76,maastolomake_2010!$A$2:$AF$230,9,FALSE)),"",VLOOKUP($A76,maastolomake_2010!$A$2:$AF$230,9,FALSE))</f>
        <v>11</v>
      </c>
      <c r="Z76">
        <f>IF(ISNA(VLOOKUP($A76,maastolomake_2010!$A$2:$AF$230,10,FALSE)),"",VLOOKUP($A76,maastolomake_2010!$A$2:$AF$230,10,FALSE))</f>
        <v>351</v>
      </c>
      <c r="AA76">
        <f>IF(ISNA(VLOOKUP($A76,maastolomake_2010!$A$2:$AF$230,32,FALSE)),"",IF(VLOOKUP($A76,maastolomake_2010!$A$2:$AF$230,32,FALSE)=0,"",VLOOKUP($A76,maastolomake_2010!$A$2:$AF$230,32,FALSE)))</f>
      </c>
    </row>
    <row r="77" spans="1:27" ht="12.75">
      <c r="A77">
        <v>94</v>
      </c>
      <c r="B77">
        <f>VLOOKUP($A77,mittaukset_2002!$A$4:$P$270,2,FALSE)</f>
        <v>-12.024253693373648</v>
      </c>
      <c r="C77">
        <f>VLOOKUP($A77,mittaukset_2002!$A$4:$P$270,3,FALSE)</f>
        <v>14.255245828715406</v>
      </c>
      <c r="D77">
        <f>VLOOKUP($A77,mittaukset_2002!$A$4:$P$270,4,FALSE)</f>
        <v>-0.8589604882512423</v>
      </c>
      <c r="E77">
        <f>VLOOKUP($A77,mittaukset_2002!$A$4:$P$270,5,FALSE)</f>
        <v>2515322.220624685</v>
      </c>
      <c r="F77">
        <f>VLOOKUP($A77,mittaukset_2002!$A$4:$P$270,6,FALSE)</f>
        <v>6860023.840688578</v>
      </c>
      <c r="G77">
        <f>VLOOKUP($A77,mittaukset_2002!$A$4:$P$270,7,FALSE)</f>
        <v>157.20103951174875</v>
      </c>
      <c r="H77">
        <f>VLOOKUP($A77,mittaukset_2002!$A$4:$P$270,8,FALSE)</f>
        <v>2</v>
      </c>
      <c r="I77">
        <f>VLOOKUP($A77,mittaukset_2002!$A$4:$P$270,9,FALSE)</f>
        <v>11</v>
      </c>
      <c r="J77">
        <f>VLOOKUP($A77,mittaukset_2002!$A$4:$P$270,10,FALSE)</f>
        <v>265</v>
      </c>
      <c r="K77" t="str">
        <f>VLOOKUP($A77,mittaukset_2002!$A$4:$P$270,11,FALSE)</f>
        <v> </v>
      </c>
      <c r="L77">
        <f>VLOOKUP($A77,mittaukset_2002!$A$4:$P$270,12,FALSE)</f>
        <v>27.7</v>
      </c>
      <c r="M77">
        <f>VLOOKUP($A77,mittaukset_2002!$A$4:$P$270,13,FALSE)</f>
        <v>12.6</v>
      </c>
      <c r="N77">
        <f>VLOOKUP($A77,mittaukset_2002!$A$4:$P$270,14,FALSE)</f>
        <v>-99</v>
      </c>
      <c r="O77">
        <f>VLOOKUP($A77,mittaukset_2002!$A$4:$P$270,15,FALSE)</f>
        <v>-99</v>
      </c>
      <c r="P77">
        <f>VLOOKUP($A77,mittaukset_2002!$A$4:$P$270,16,FALSE)</f>
        <v>2</v>
      </c>
      <c r="Q77" t="str">
        <f>VLOOKUP($A77,mittaukset_2007!$A$2:$E$268,2,FALSE)</f>
        <v>kuusi</v>
      </c>
      <c r="R77">
        <f>VLOOKUP($A77,mittaukset_2007!$A$2:$E$268,3,FALSE)</f>
        <v>281</v>
      </c>
      <c r="S77">
        <f>VLOOKUP($A77,mittaukset_2007!$A$2:$E$268,4,FALSE)</f>
        <v>274</v>
      </c>
      <c r="T77">
        <f>VLOOKUP($A77,mittaukset_2007!$A$2:$E$268,5,FALSE)</f>
        <v>0</v>
      </c>
      <c r="U77">
        <f>IF(ISNA(VLOOKUP($A77,maastolomake_2010!$A$2:$AF$230,3,FALSE)),"",VLOOKUP($A77,maastolomake_2010!$A$2:$AF$230,3,FALSE))</f>
        <v>14</v>
      </c>
      <c r="V77">
        <f>IF(ISNA(VLOOKUP($A77,maastolomake_2010!$A$2:$AF$230,6,FALSE)),"",VLOOKUP($A77,maastolomake_2010!$A$2:$AF$230,6,FALSE))</f>
        <v>1</v>
      </c>
      <c r="W77">
        <f>IF(ISNA(VLOOKUP($A77,maastolomake_2010!$A$2:$AF$230,7,FALSE)),"",VLOOKUP($A77,maastolomake_2010!$A$2:$AF$230,7,FALSE))</f>
        <v>1</v>
      </c>
      <c r="X77">
        <f>IF(ISNA(VLOOKUP($A77,maastolomake_2010!$A$2:$AF$230,8,FALSE)),"",VLOOKUP($A77,maastolomake_2010!$A$2:$AF$230,8,FALSE))</f>
        <v>2</v>
      </c>
      <c r="Y77">
        <f>IF(ISNA(VLOOKUP($A77,maastolomake_2010!$A$2:$AF$230,9,FALSE)),"",VLOOKUP($A77,maastolomake_2010!$A$2:$AF$230,9,FALSE))</f>
        <v>11</v>
      </c>
      <c r="Z77">
        <f>IF(ISNA(VLOOKUP($A77,maastolomake_2010!$A$2:$AF$230,10,FALSE)),"",VLOOKUP($A77,maastolomake_2010!$A$2:$AF$230,10,FALSE))</f>
        <v>285</v>
      </c>
      <c r="AA77">
        <f>IF(ISNA(VLOOKUP($A77,maastolomake_2010!$A$2:$AF$230,32,FALSE)),"",IF(VLOOKUP($A77,maastolomake_2010!$A$2:$AF$230,32,FALSE)=0,"",VLOOKUP($A77,maastolomake_2010!$A$2:$AF$230,32,FALSE)))</f>
      </c>
    </row>
    <row r="78" spans="1:27" ht="12.75">
      <c r="A78">
        <v>95</v>
      </c>
      <c r="B78">
        <f>VLOOKUP($A78,mittaukset_2002!$A$4:$P$270,2,FALSE)</f>
        <v>-11.852146785570541</v>
      </c>
      <c r="C78">
        <f>VLOOKUP($A78,mittaukset_2002!$A$4:$P$270,3,FALSE)</f>
        <v>15.85242782826349</v>
      </c>
      <c r="D78">
        <f>VLOOKUP($A78,mittaukset_2002!$A$4:$P$270,4,FALSE)</f>
        <v>-0.7589100396103017</v>
      </c>
      <c r="E78">
        <f>VLOOKUP($A78,mittaukset_2002!$A$4:$P$270,5,FALSE)</f>
        <v>2515322.7050308716</v>
      </c>
      <c r="F78">
        <f>VLOOKUP($A78,mittaukset_2002!$A$4:$P$270,6,FALSE)</f>
        <v>6860025.372341859</v>
      </c>
      <c r="G78">
        <f>VLOOKUP($A78,mittaukset_2002!$A$4:$P$270,7,FALSE)</f>
        <v>157.3010899603897</v>
      </c>
      <c r="H78">
        <f>VLOOKUP($A78,mittaukset_2002!$A$4:$P$270,8,FALSE)</f>
        <v>2</v>
      </c>
      <c r="I78">
        <f>VLOOKUP($A78,mittaukset_2002!$A$4:$P$270,9,FALSE)</f>
        <v>11</v>
      </c>
      <c r="J78">
        <f>VLOOKUP($A78,mittaukset_2002!$A$4:$P$270,10,FALSE)</f>
        <v>287</v>
      </c>
      <c r="K78" t="str">
        <f>VLOOKUP($A78,mittaukset_2002!$A$4:$P$270,11,FALSE)</f>
        <v> </v>
      </c>
      <c r="L78">
        <f>VLOOKUP($A78,mittaukset_2002!$A$4:$P$270,12,FALSE)</f>
        <v>28</v>
      </c>
      <c r="M78">
        <f>VLOOKUP($A78,mittaukset_2002!$A$4:$P$270,13,FALSE)</f>
        <v>12.9</v>
      </c>
      <c r="N78">
        <f>VLOOKUP($A78,mittaukset_2002!$A$4:$P$270,14,FALSE)</f>
        <v>2.88</v>
      </c>
      <c r="O78">
        <f>VLOOKUP($A78,mittaukset_2002!$A$4:$P$270,15,FALSE)</f>
        <v>2.4</v>
      </c>
      <c r="P78">
        <f>VLOOKUP($A78,mittaukset_2002!$A$4:$P$270,16,FALSE)</f>
        <v>2</v>
      </c>
      <c r="Q78" t="str">
        <f>VLOOKUP($A78,mittaukset_2007!$A$2:$E$268,2,FALSE)</f>
        <v>kuusi</v>
      </c>
      <c r="R78">
        <f>VLOOKUP($A78,mittaukset_2007!$A$2:$E$268,3,FALSE)</f>
        <v>290</v>
      </c>
      <c r="S78">
        <f>VLOOKUP($A78,mittaukset_2007!$A$2:$E$268,4,FALSE)</f>
        <v>291</v>
      </c>
      <c r="T78">
        <f>VLOOKUP($A78,mittaukset_2007!$A$2:$E$268,5,FALSE)</f>
        <v>1</v>
      </c>
      <c r="U78">
        <f>IF(ISNA(VLOOKUP($A78,maastolomake_2010!$A$2:$AF$230,3,FALSE)),"",VLOOKUP($A78,maastolomake_2010!$A$2:$AF$230,3,FALSE))</f>
      </c>
      <c r="V78">
        <f>IF(ISNA(VLOOKUP($A78,maastolomake_2010!$A$2:$AF$230,6,FALSE)),"",VLOOKUP($A78,maastolomake_2010!$A$2:$AF$230,6,FALSE))</f>
      </c>
      <c r="W78">
        <f>IF(ISNA(VLOOKUP($A78,maastolomake_2010!$A$2:$AF$230,7,FALSE)),"",VLOOKUP($A78,maastolomake_2010!$A$2:$AF$230,7,FALSE))</f>
      </c>
      <c r="X78">
        <f>IF(ISNA(VLOOKUP($A78,maastolomake_2010!$A$2:$AF$230,8,FALSE)),"",VLOOKUP($A78,maastolomake_2010!$A$2:$AF$230,8,FALSE))</f>
      </c>
      <c r="Y78">
        <f>IF(ISNA(VLOOKUP($A78,maastolomake_2010!$A$2:$AF$230,9,FALSE)),"",VLOOKUP($A78,maastolomake_2010!$A$2:$AF$230,9,FALSE))</f>
      </c>
      <c r="Z78">
        <f>IF(ISNA(VLOOKUP($A78,maastolomake_2010!$A$2:$AF$230,10,FALSE)),"",VLOOKUP($A78,maastolomake_2010!$A$2:$AF$230,10,FALSE))</f>
      </c>
      <c r="AA78">
        <f>IF(ISNA(VLOOKUP($A78,maastolomake_2010!$A$2:$AF$230,32,FALSE)),"",IF(VLOOKUP($A78,maastolomake_2010!$A$2:$AF$230,32,FALSE)=0,"",VLOOKUP($A78,maastolomake_2010!$A$2:$AF$230,32,FALSE)))</f>
      </c>
    </row>
    <row r="79" spans="1:27" ht="12.75">
      <c r="A79">
        <v>101</v>
      </c>
      <c r="B79">
        <f>VLOOKUP($A79,mittaukset_2002!$A$4:$P$270,2,FALSE)</f>
        <v>10.45152388780493</v>
      </c>
      <c r="C79">
        <f>VLOOKUP($A79,mittaukset_2002!$A$4:$P$270,3,FALSE)</f>
        <v>-26.759450290865612</v>
      </c>
      <c r="D79">
        <f>VLOOKUP($A79,mittaukset_2002!$A$4:$P$270,4,FALSE)</f>
        <v>-0.3702975038667374</v>
      </c>
      <c r="E79">
        <f>VLOOKUP($A79,mittaukset_2002!$A$4:$P$270,5,FALSE)</f>
        <v>2515336.1461258233</v>
      </c>
      <c r="F79">
        <f>VLOOKUP($A79,mittaukset_2002!$A$4:$P$270,6,FALSE)</f>
        <v>6859979.192661817</v>
      </c>
      <c r="G79">
        <f>VLOOKUP($A79,mittaukset_2002!$A$4:$P$270,7,FALSE)</f>
        <v>157.68970249613326</v>
      </c>
      <c r="H79">
        <f>VLOOKUP($A79,mittaukset_2002!$A$4:$P$270,8,FALSE)</f>
        <v>2</v>
      </c>
      <c r="I79">
        <f>VLOOKUP($A79,mittaukset_2002!$A$4:$P$270,9,FALSE)</f>
        <v>11</v>
      </c>
      <c r="J79">
        <f>VLOOKUP($A79,mittaukset_2002!$A$4:$P$270,10,FALSE)</f>
        <v>253</v>
      </c>
      <c r="K79" t="str">
        <f>VLOOKUP($A79,mittaukset_2002!$A$4:$P$270,11,FALSE)</f>
        <v> </v>
      </c>
      <c r="L79">
        <f>VLOOKUP($A79,mittaukset_2002!$A$4:$P$270,12,FALSE)</f>
        <v>25.8</v>
      </c>
      <c r="M79">
        <f>VLOOKUP($A79,mittaukset_2002!$A$4:$P$270,13,FALSE)</f>
        <v>12.3</v>
      </c>
      <c r="N79">
        <f>VLOOKUP($A79,mittaukset_2002!$A$4:$P$270,14,FALSE)</f>
        <v>-99</v>
      </c>
      <c r="O79">
        <f>VLOOKUP($A79,mittaukset_2002!$A$4:$P$270,15,FALSE)</f>
        <v>-99</v>
      </c>
      <c r="P79">
        <f>VLOOKUP($A79,mittaukset_2002!$A$4:$P$270,16,FALSE)</f>
        <v>5</v>
      </c>
      <c r="Q79" t="str">
        <f>VLOOKUP($A79,mittaukset_2007!$A$2:$E$268,2,FALSE)</f>
        <v>kuusi</v>
      </c>
      <c r="R79">
        <f>VLOOKUP($A79,mittaukset_2007!$A$2:$E$268,3,FALSE)</f>
        <v>260</v>
      </c>
      <c r="S79">
        <f>VLOOKUP($A79,mittaukset_2007!$A$2:$E$268,4,FALSE)</f>
        <v>262</v>
      </c>
      <c r="T79">
        <f>VLOOKUP($A79,mittaukset_2007!$A$2:$E$268,5,FALSE)</f>
        <v>1</v>
      </c>
      <c r="U79">
        <f>IF(ISNA(VLOOKUP($A79,maastolomake_2010!$A$2:$AF$230,3,FALSE)),"",VLOOKUP($A79,maastolomake_2010!$A$2:$AF$230,3,FALSE))</f>
      </c>
      <c r="V79">
        <f>IF(ISNA(VLOOKUP($A79,maastolomake_2010!$A$2:$AF$230,6,FALSE)),"",VLOOKUP($A79,maastolomake_2010!$A$2:$AF$230,6,FALSE))</f>
      </c>
      <c r="W79">
        <f>IF(ISNA(VLOOKUP($A79,maastolomake_2010!$A$2:$AF$230,7,FALSE)),"",VLOOKUP($A79,maastolomake_2010!$A$2:$AF$230,7,FALSE))</f>
      </c>
      <c r="X79">
        <f>IF(ISNA(VLOOKUP($A79,maastolomake_2010!$A$2:$AF$230,8,FALSE)),"",VLOOKUP($A79,maastolomake_2010!$A$2:$AF$230,8,FALSE))</f>
      </c>
      <c r="Y79">
        <f>IF(ISNA(VLOOKUP($A79,maastolomake_2010!$A$2:$AF$230,9,FALSE)),"",VLOOKUP($A79,maastolomake_2010!$A$2:$AF$230,9,FALSE))</f>
      </c>
      <c r="Z79">
        <f>IF(ISNA(VLOOKUP($A79,maastolomake_2010!$A$2:$AF$230,10,FALSE)),"",VLOOKUP($A79,maastolomake_2010!$A$2:$AF$230,10,FALSE))</f>
      </c>
      <c r="AA79">
        <f>IF(ISNA(VLOOKUP($A79,maastolomake_2010!$A$2:$AF$230,32,FALSE)),"",IF(VLOOKUP($A79,maastolomake_2010!$A$2:$AF$230,32,FALSE)=0,"",VLOOKUP($A79,maastolomake_2010!$A$2:$AF$230,32,FALSE)))</f>
      </c>
    </row>
    <row r="80" spans="1:27" ht="12.75">
      <c r="A80">
        <v>102</v>
      </c>
      <c r="B80">
        <f>VLOOKUP($A80,mittaukset_2002!$A$4:$P$270,2,FALSE)</f>
        <v>8.706351756095335</v>
      </c>
      <c r="C80">
        <f>VLOOKUP($A80,mittaukset_2002!$A$4:$P$270,3,FALSE)</f>
        <v>-26.78464554526883</v>
      </c>
      <c r="D80">
        <f>VLOOKUP($A80,mittaukset_2002!$A$4:$P$270,4,FALSE)</f>
        <v>-0.4130686658959519</v>
      </c>
      <c r="E80">
        <f>VLOOKUP($A80,mittaukset_2002!$A$4:$P$270,5,FALSE)</f>
        <v>2515334.430403861</v>
      </c>
      <c r="F80">
        <f>VLOOKUP($A80,mittaukset_2002!$A$4:$P$270,6,FALSE)</f>
        <v>6859979.512909717</v>
      </c>
      <c r="G80">
        <f>VLOOKUP($A80,mittaukset_2002!$A$4:$P$270,7,FALSE)</f>
        <v>157.64693133410404</v>
      </c>
      <c r="H80">
        <f>VLOOKUP($A80,mittaukset_2002!$A$4:$P$270,8,FALSE)</f>
        <v>2</v>
      </c>
      <c r="I80">
        <f>VLOOKUP($A80,mittaukset_2002!$A$4:$P$270,9,FALSE)</f>
        <v>11</v>
      </c>
      <c r="J80">
        <f>VLOOKUP($A80,mittaukset_2002!$A$4:$P$270,10,FALSE)</f>
        <v>257</v>
      </c>
      <c r="K80" t="str">
        <f>VLOOKUP($A80,mittaukset_2002!$A$4:$P$270,11,FALSE)</f>
        <v> </v>
      </c>
      <c r="L80">
        <f>VLOOKUP($A80,mittaukset_2002!$A$4:$P$270,12,FALSE)</f>
        <v>26.7</v>
      </c>
      <c r="M80">
        <f>VLOOKUP($A80,mittaukset_2002!$A$4:$P$270,13,FALSE)</f>
        <v>12.3</v>
      </c>
      <c r="N80">
        <f>VLOOKUP($A80,mittaukset_2002!$A$4:$P$270,14,FALSE)</f>
        <v>-99</v>
      </c>
      <c r="O80">
        <f>VLOOKUP($A80,mittaukset_2002!$A$4:$P$270,15,FALSE)</f>
        <v>-99</v>
      </c>
      <c r="P80">
        <f>VLOOKUP($A80,mittaukset_2002!$A$4:$P$270,16,FALSE)</f>
        <v>4</v>
      </c>
      <c r="Q80" t="str">
        <f>VLOOKUP($A80,mittaukset_2007!$A$2:$E$268,2,FALSE)</f>
        <v>kuusi</v>
      </c>
      <c r="R80">
        <f>VLOOKUP($A80,mittaukset_2007!$A$2:$E$268,3,FALSE)</f>
        <v>263</v>
      </c>
      <c r="S80">
        <f>VLOOKUP($A80,mittaukset_2007!$A$2:$E$268,4,FALSE)</f>
        <v>272</v>
      </c>
      <c r="T80">
        <f>VLOOKUP($A80,mittaukset_2007!$A$2:$E$268,5,FALSE)</f>
        <v>0</v>
      </c>
      <c r="U80">
        <f>IF(ISNA(VLOOKUP($A80,maastolomake_2010!$A$2:$AF$230,3,FALSE)),"",VLOOKUP($A80,maastolomake_2010!$A$2:$AF$230,3,FALSE))</f>
        <v>131</v>
      </c>
      <c r="V80">
        <f>IF(ISNA(VLOOKUP($A80,maastolomake_2010!$A$2:$AF$230,6,FALSE)),"",VLOOKUP($A80,maastolomake_2010!$A$2:$AF$230,6,FALSE))</f>
        <v>1</v>
      </c>
      <c r="W80">
        <f>IF(ISNA(VLOOKUP($A80,maastolomake_2010!$A$2:$AF$230,7,FALSE)),"",VLOOKUP($A80,maastolomake_2010!$A$2:$AF$230,7,FALSE))</f>
        <v>1</v>
      </c>
      <c r="X80">
        <f>IF(ISNA(VLOOKUP($A80,maastolomake_2010!$A$2:$AF$230,8,FALSE)),"",VLOOKUP($A80,maastolomake_2010!$A$2:$AF$230,8,FALSE))</f>
        <v>2</v>
      </c>
      <c r="Y80">
        <f>IF(ISNA(VLOOKUP($A80,maastolomake_2010!$A$2:$AF$230,9,FALSE)),"",VLOOKUP($A80,maastolomake_2010!$A$2:$AF$230,9,FALSE))</f>
        <v>11</v>
      </c>
      <c r="Z80">
        <f>IF(ISNA(VLOOKUP($A80,maastolomake_2010!$A$2:$AF$230,10,FALSE)),"",VLOOKUP($A80,maastolomake_2010!$A$2:$AF$230,10,FALSE))</f>
        <v>270</v>
      </c>
      <c r="AA80">
        <f>IF(ISNA(VLOOKUP($A80,maastolomake_2010!$A$2:$AF$230,32,FALSE)),"",IF(VLOOKUP($A80,maastolomake_2010!$A$2:$AF$230,32,FALSE)=0,"",VLOOKUP($A80,maastolomake_2010!$A$2:$AF$230,32,FALSE)))</f>
      </c>
    </row>
    <row r="81" spans="1:27" ht="12.75">
      <c r="A81">
        <v>103</v>
      </c>
      <c r="B81">
        <f>VLOOKUP($A81,mittaukset_2002!$A$4:$P$270,2,FALSE)</f>
        <v>6.706145343334682</v>
      </c>
      <c r="C81">
        <f>VLOOKUP($A81,mittaukset_2002!$A$4:$P$270,3,FALSE)</f>
        <v>-25.183630455251162</v>
      </c>
      <c r="D81">
        <f>VLOOKUP($A81,mittaukset_2002!$A$4:$P$270,4,FALSE)</f>
        <v>-0.4913937412265512</v>
      </c>
      <c r="E81">
        <f>VLOOKUP($A81,mittaukset_2002!$A$4:$P$270,5,FALSE)</f>
        <v>2515332.786111556</v>
      </c>
      <c r="F81">
        <f>VLOOKUP($A81,mittaukset_2002!$A$4:$P$270,6,FALSE)</f>
        <v>6859981.47769414</v>
      </c>
      <c r="G81">
        <f>VLOOKUP($A81,mittaukset_2002!$A$4:$P$270,7,FALSE)</f>
        <v>157.56860625877346</v>
      </c>
      <c r="H81">
        <f>VLOOKUP($A81,mittaukset_2002!$A$4:$P$270,8,FALSE)</f>
        <v>2</v>
      </c>
      <c r="I81">
        <f>VLOOKUP($A81,mittaukset_2002!$A$4:$P$270,9,FALSE)</f>
        <v>11</v>
      </c>
      <c r="J81">
        <f>VLOOKUP($A81,mittaukset_2002!$A$4:$P$270,10,FALSE)</f>
        <v>252</v>
      </c>
      <c r="K81" t="str">
        <f>VLOOKUP($A81,mittaukset_2002!$A$4:$P$270,11,FALSE)</f>
        <v> </v>
      </c>
      <c r="L81">
        <f>VLOOKUP($A81,mittaukset_2002!$A$4:$P$270,12,FALSE)</f>
        <v>27.4</v>
      </c>
      <c r="M81">
        <f>VLOOKUP($A81,mittaukset_2002!$A$4:$P$270,13,FALSE)</f>
        <v>13.9</v>
      </c>
      <c r="N81">
        <f>VLOOKUP($A81,mittaukset_2002!$A$4:$P$270,14,FALSE)</f>
        <v>-99</v>
      </c>
      <c r="O81">
        <f>VLOOKUP($A81,mittaukset_2002!$A$4:$P$270,15,FALSE)</f>
        <v>-99</v>
      </c>
      <c r="P81">
        <f>VLOOKUP($A81,mittaukset_2002!$A$4:$P$270,16,FALSE)</f>
        <v>4</v>
      </c>
      <c r="Q81" t="str">
        <f>VLOOKUP($A81,mittaukset_2007!$A$2:$E$268,2,FALSE)</f>
        <v>kuusi</v>
      </c>
      <c r="R81">
        <f>VLOOKUP($A81,mittaukset_2007!$A$2:$E$268,3,FALSE)</f>
        <v>269</v>
      </c>
      <c r="S81">
        <f>VLOOKUP($A81,mittaukset_2007!$A$2:$E$268,4,FALSE)</f>
        <v>276</v>
      </c>
      <c r="T81">
        <f>VLOOKUP($A81,mittaukset_2007!$A$2:$E$268,5,FALSE)</f>
        <v>0</v>
      </c>
      <c r="U81">
        <f>IF(ISNA(VLOOKUP($A81,maastolomake_2010!$A$2:$AF$230,3,FALSE)),"",VLOOKUP($A81,maastolomake_2010!$A$2:$AF$230,3,FALSE))</f>
        <v>132</v>
      </c>
      <c r="V81">
        <f>IF(ISNA(VLOOKUP($A81,maastolomake_2010!$A$2:$AF$230,6,FALSE)),"",VLOOKUP($A81,maastolomake_2010!$A$2:$AF$230,6,FALSE))</f>
        <v>1</v>
      </c>
      <c r="W81">
        <f>IF(ISNA(VLOOKUP($A81,maastolomake_2010!$A$2:$AF$230,7,FALSE)),"",VLOOKUP($A81,maastolomake_2010!$A$2:$AF$230,7,FALSE))</f>
        <v>1</v>
      </c>
      <c r="X81">
        <f>IF(ISNA(VLOOKUP($A81,maastolomake_2010!$A$2:$AF$230,8,FALSE)),"",VLOOKUP($A81,maastolomake_2010!$A$2:$AF$230,8,FALSE))</f>
        <v>2</v>
      </c>
      <c r="Y81">
        <f>IF(ISNA(VLOOKUP($A81,maastolomake_2010!$A$2:$AF$230,9,FALSE)),"",VLOOKUP($A81,maastolomake_2010!$A$2:$AF$230,9,FALSE))</f>
        <v>11</v>
      </c>
      <c r="Z81">
        <f>IF(ISNA(VLOOKUP($A81,maastolomake_2010!$A$2:$AF$230,10,FALSE)),"",VLOOKUP($A81,maastolomake_2010!$A$2:$AF$230,10,FALSE))</f>
        <v>277</v>
      </c>
      <c r="AA81">
        <f>IF(ISNA(VLOOKUP($A81,maastolomake_2010!$A$2:$AF$230,32,FALSE)),"",IF(VLOOKUP($A81,maastolomake_2010!$A$2:$AF$230,32,FALSE)=0,"",VLOOKUP($A81,maastolomake_2010!$A$2:$AF$230,32,FALSE)))</f>
      </c>
    </row>
    <row r="82" spans="1:27" ht="12.75">
      <c r="A82">
        <v>104</v>
      </c>
      <c r="B82">
        <f>VLOOKUP($A82,mittaukset_2002!$A$4:$P$270,2,FALSE)</f>
        <v>-0.8129753841141996</v>
      </c>
      <c r="C82">
        <f>VLOOKUP($A82,mittaukset_2002!$A$4:$P$270,3,FALSE)</f>
        <v>-23.864112622066372</v>
      </c>
      <c r="D82">
        <f>VLOOKUP($A82,mittaukset_2002!$A$4:$P$270,4,FALSE)</f>
        <v>-1.07023539171009</v>
      </c>
      <c r="E82">
        <f>VLOOKUP($A82,mittaukset_2002!$A$4:$P$270,5,FALSE)</f>
        <v>2515325.676146634</v>
      </c>
      <c r="F82">
        <f>VLOOKUP($A82,mittaukset_2002!$A$4:$P$270,6,FALSE)</f>
        <v>6859984.257388841</v>
      </c>
      <c r="G82">
        <f>VLOOKUP($A82,mittaukset_2002!$A$4:$P$270,7,FALSE)</f>
        <v>156.9897646082899</v>
      </c>
      <c r="H82">
        <f>VLOOKUP($A82,mittaukset_2002!$A$4:$P$270,8,FALSE)</f>
        <v>2</v>
      </c>
      <c r="I82">
        <f>VLOOKUP($A82,mittaukset_2002!$A$4:$P$270,9,FALSE)</f>
        <v>11</v>
      </c>
      <c r="J82">
        <f>VLOOKUP($A82,mittaukset_2002!$A$4:$P$270,10,FALSE)</f>
        <v>320</v>
      </c>
      <c r="K82" t="str">
        <f>VLOOKUP($A82,mittaukset_2002!$A$4:$P$270,11,FALSE)</f>
        <v> </v>
      </c>
      <c r="L82">
        <f>VLOOKUP($A82,mittaukset_2002!$A$4:$P$270,12,FALSE)</f>
        <v>21.7</v>
      </c>
      <c r="M82">
        <f>VLOOKUP($A82,mittaukset_2002!$A$4:$P$270,13,FALSE)</f>
        <v>11.4</v>
      </c>
      <c r="N82">
        <f>VLOOKUP($A82,mittaukset_2002!$A$4:$P$270,14,FALSE)</f>
        <v>-99</v>
      </c>
      <c r="O82">
        <f>VLOOKUP($A82,mittaukset_2002!$A$4:$P$270,15,FALSE)</f>
        <v>-99</v>
      </c>
      <c r="P82">
        <f>VLOOKUP($A82,mittaukset_2002!$A$4:$P$270,16,FALSE)</f>
        <v>3</v>
      </c>
      <c r="Q82" t="str">
        <f>VLOOKUP($A82,mittaukset_2007!$A$2:$E$268,2,FALSE)</f>
        <v>kuusi</v>
      </c>
      <c r="R82">
        <f>VLOOKUP($A82,mittaukset_2007!$A$2:$E$268,3,FALSE)</f>
        <v>337</v>
      </c>
      <c r="S82">
        <f>VLOOKUP($A82,mittaukset_2007!$A$2:$E$268,4,FALSE)</f>
        <v>338</v>
      </c>
      <c r="T82">
        <f>VLOOKUP($A82,mittaukset_2007!$A$2:$E$268,5,FALSE)</f>
        <v>0</v>
      </c>
      <c r="U82">
        <f>IF(ISNA(VLOOKUP($A82,maastolomake_2010!$A$2:$AF$230,3,FALSE)),"",VLOOKUP($A82,maastolomake_2010!$A$2:$AF$230,3,FALSE))</f>
      </c>
      <c r="V82">
        <f>IF(ISNA(VLOOKUP($A82,maastolomake_2010!$A$2:$AF$230,6,FALSE)),"",VLOOKUP($A82,maastolomake_2010!$A$2:$AF$230,6,FALSE))</f>
      </c>
      <c r="W82">
        <f>IF(ISNA(VLOOKUP($A82,maastolomake_2010!$A$2:$AF$230,7,FALSE)),"",VLOOKUP($A82,maastolomake_2010!$A$2:$AF$230,7,FALSE))</f>
      </c>
      <c r="X82">
        <f>IF(ISNA(VLOOKUP($A82,maastolomake_2010!$A$2:$AF$230,8,FALSE)),"",VLOOKUP($A82,maastolomake_2010!$A$2:$AF$230,8,FALSE))</f>
      </c>
      <c r="Y82">
        <f>IF(ISNA(VLOOKUP($A82,maastolomake_2010!$A$2:$AF$230,9,FALSE)),"",VLOOKUP($A82,maastolomake_2010!$A$2:$AF$230,9,FALSE))</f>
      </c>
      <c r="Z82">
        <f>IF(ISNA(VLOOKUP($A82,maastolomake_2010!$A$2:$AF$230,10,FALSE)),"",VLOOKUP($A82,maastolomake_2010!$A$2:$AF$230,10,FALSE))</f>
      </c>
      <c r="AA82">
        <f>IF(ISNA(VLOOKUP($A82,maastolomake_2010!$A$2:$AF$230,32,FALSE)),"",IF(VLOOKUP($A82,maastolomake_2010!$A$2:$AF$230,32,FALSE)=0,"",VLOOKUP($A82,maastolomake_2010!$A$2:$AF$230,32,FALSE)))</f>
      </c>
    </row>
    <row r="83" spans="1:27" ht="12.75">
      <c r="A83">
        <v>105</v>
      </c>
      <c r="B83">
        <f>VLOOKUP($A83,mittaukset_2002!$A$4:$P$270,2,FALSE)</f>
        <v>-3.2346281508635037</v>
      </c>
      <c r="C83">
        <f>VLOOKUP($A83,mittaukset_2002!$A$4:$P$270,3,FALSE)</f>
        <v>-24.128859830426535</v>
      </c>
      <c r="D83">
        <f>VLOOKUP($A83,mittaukset_2002!$A$4:$P$270,4,FALSE)</f>
        <v>-1.2988282392663906</v>
      </c>
      <c r="E83">
        <f>VLOOKUP($A83,mittaukset_2002!$A$4:$P$270,5,FALSE)</f>
        <v>2515323.2499410026</v>
      </c>
      <c r="F83">
        <f>VLOOKUP($A83,mittaukset_2002!$A$4:$P$270,6,FALSE)</f>
        <v>6859984.47652223</v>
      </c>
      <c r="G83">
        <f>VLOOKUP($A83,mittaukset_2002!$A$4:$P$270,7,FALSE)</f>
        <v>156.76117176073362</v>
      </c>
      <c r="H83">
        <f>VLOOKUP($A83,mittaukset_2002!$A$4:$P$270,8,FALSE)</f>
        <v>2</v>
      </c>
      <c r="I83">
        <f>VLOOKUP($A83,mittaukset_2002!$A$4:$P$270,9,FALSE)</f>
        <v>11</v>
      </c>
      <c r="J83">
        <f>VLOOKUP($A83,mittaukset_2002!$A$4:$P$270,10,FALSE)</f>
        <v>264</v>
      </c>
      <c r="K83" t="str">
        <f>VLOOKUP($A83,mittaukset_2002!$A$4:$P$270,11,FALSE)</f>
        <v> </v>
      </c>
      <c r="L83">
        <f>VLOOKUP($A83,mittaukset_2002!$A$4:$P$270,12,FALSE)</f>
        <v>25.8</v>
      </c>
      <c r="M83">
        <f>VLOOKUP($A83,mittaukset_2002!$A$4:$P$270,13,FALSE)</f>
        <v>13.7</v>
      </c>
      <c r="N83">
        <f>VLOOKUP($A83,mittaukset_2002!$A$4:$P$270,14,FALSE)</f>
        <v>-99</v>
      </c>
      <c r="O83">
        <f>VLOOKUP($A83,mittaukset_2002!$A$4:$P$270,15,FALSE)</f>
        <v>-99</v>
      </c>
      <c r="P83">
        <f>VLOOKUP($A83,mittaukset_2002!$A$4:$P$270,16,FALSE)</f>
        <v>3</v>
      </c>
      <c r="Q83" t="str">
        <f>VLOOKUP($A83,mittaukset_2007!$A$2:$E$268,2,FALSE)</f>
        <v>kuusi</v>
      </c>
      <c r="R83">
        <f>VLOOKUP($A83,mittaukset_2007!$A$2:$E$268,3,FALSE)</f>
        <v>270</v>
      </c>
      <c r="S83">
        <f>VLOOKUP($A83,mittaukset_2007!$A$2:$E$268,4,FALSE)</f>
        <v>261</v>
      </c>
      <c r="T83">
        <f>VLOOKUP($A83,mittaukset_2007!$A$2:$E$268,5,FALSE)</f>
        <v>1</v>
      </c>
      <c r="U83">
        <f>IF(ISNA(VLOOKUP($A83,maastolomake_2010!$A$2:$AF$230,3,FALSE)),"",VLOOKUP($A83,maastolomake_2010!$A$2:$AF$230,3,FALSE))</f>
      </c>
      <c r="V83">
        <f>IF(ISNA(VLOOKUP($A83,maastolomake_2010!$A$2:$AF$230,6,FALSE)),"",VLOOKUP($A83,maastolomake_2010!$A$2:$AF$230,6,FALSE))</f>
      </c>
      <c r="W83">
        <f>IF(ISNA(VLOOKUP($A83,maastolomake_2010!$A$2:$AF$230,7,FALSE)),"",VLOOKUP($A83,maastolomake_2010!$A$2:$AF$230,7,FALSE))</f>
      </c>
      <c r="X83">
        <f>IF(ISNA(VLOOKUP($A83,maastolomake_2010!$A$2:$AF$230,8,FALSE)),"",VLOOKUP($A83,maastolomake_2010!$A$2:$AF$230,8,FALSE))</f>
      </c>
      <c r="Y83">
        <f>IF(ISNA(VLOOKUP($A83,maastolomake_2010!$A$2:$AF$230,9,FALSE)),"",VLOOKUP($A83,maastolomake_2010!$A$2:$AF$230,9,FALSE))</f>
      </c>
      <c r="Z83">
        <f>IF(ISNA(VLOOKUP($A83,maastolomake_2010!$A$2:$AF$230,10,FALSE)),"",VLOOKUP($A83,maastolomake_2010!$A$2:$AF$230,10,FALSE))</f>
      </c>
      <c r="AA83">
        <f>IF(ISNA(VLOOKUP($A83,maastolomake_2010!$A$2:$AF$230,32,FALSE)),"",IF(VLOOKUP($A83,maastolomake_2010!$A$2:$AF$230,32,FALSE)=0,"",VLOOKUP($A83,maastolomake_2010!$A$2:$AF$230,32,FALSE)))</f>
      </c>
    </row>
    <row r="84" spans="1:27" ht="12.75">
      <c r="A84">
        <v>106</v>
      </c>
      <c r="B84">
        <f>VLOOKUP($A84,mittaukset_2002!$A$4:$P$270,2,FALSE)</f>
        <v>-7.478664700283415</v>
      </c>
      <c r="C84">
        <f>VLOOKUP($A84,mittaukset_2002!$A$4:$P$270,3,FALSE)</f>
        <v>-24.453486843510408</v>
      </c>
      <c r="D84">
        <f>VLOOKUP($A84,mittaukset_2002!$A$4:$P$270,4,FALSE)</f>
        <v>-1.4959903117648086</v>
      </c>
      <c r="E84">
        <f>VLOOKUP($A84,mittaukset_2002!$A$4:$P$270,5,FALSE)</f>
        <v>2515319.025469397</v>
      </c>
      <c r="F84">
        <f>VLOOKUP($A84,mittaukset_2002!$A$4:$P$270,6,FALSE)</f>
        <v>6859984.997164703</v>
      </c>
      <c r="G84">
        <f>VLOOKUP($A84,mittaukset_2002!$A$4:$P$270,7,FALSE)</f>
        <v>156.5640096882352</v>
      </c>
      <c r="H84">
        <f>VLOOKUP($A84,mittaukset_2002!$A$4:$P$270,8,FALSE)</f>
        <v>2</v>
      </c>
      <c r="I84">
        <f>VLOOKUP($A84,mittaukset_2002!$A$4:$P$270,9,FALSE)</f>
        <v>11</v>
      </c>
      <c r="J84">
        <f>VLOOKUP($A84,mittaukset_2002!$A$4:$P$270,10,FALSE)</f>
        <v>304</v>
      </c>
      <c r="K84" t="str">
        <f>VLOOKUP($A84,mittaukset_2002!$A$4:$P$270,11,FALSE)</f>
        <v> </v>
      </c>
      <c r="L84">
        <f>VLOOKUP($A84,mittaukset_2002!$A$4:$P$270,12,FALSE)</f>
        <v>23.2</v>
      </c>
      <c r="M84">
        <f>VLOOKUP($A84,mittaukset_2002!$A$4:$P$270,13,FALSE)</f>
        <v>8.9</v>
      </c>
      <c r="N84">
        <f>VLOOKUP($A84,mittaukset_2002!$A$4:$P$270,14,FALSE)</f>
        <v>-99</v>
      </c>
      <c r="O84">
        <f>VLOOKUP($A84,mittaukset_2002!$A$4:$P$270,15,FALSE)</f>
        <v>-99</v>
      </c>
      <c r="P84">
        <f>VLOOKUP($A84,mittaukset_2002!$A$4:$P$270,16,FALSE)</f>
        <v>3</v>
      </c>
      <c r="Q84" t="str">
        <f>VLOOKUP($A84,mittaukset_2007!$A$2:$E$268,2,FALSE)</f>
        <v>kuusi</v>
      </c>
      <c r="R84">
        <f>VLOOKUP($A84,mittaukset_2007!$A$2:$E$268,3,FALSE)</f>
        <v>313</v>
      </c>
      <c r="S84">
        <f>VLOOKUP($A84,mittaukset_2007!$A$2:$E$268,4,FALSE)</f>
        <v>329</v>
      </c>
      <c r="T84">
        <f>VLOOKUP($A84,mittaukset_2007!$A$2:$E$268,5,FALSE)</f>
        <v>0</v>
      </c>
      <c r="U84">
        <f>IF(ISNA(VLOOKUP($A84,maastolomake_2010!$A$2:$AF$230,3,FALSE)),"",VLOOKUP($A84,maastolomake_2010!$A$2:$AF$230,3,FALSE))</f>
        <v>42</v>
      </c>
      <c r="V84">
        <f>IF(ISNA(VLOOKUP($A84,maastolomake_2010!$A$2:$AF$230,6,FALSE)),"",VLOOKUP($A84,maastolomake_2010!$A$2:$AF$230,6,FALSE))</f>
        <v>1</v>
      </c>
      <c r="W84">
        <f>IF(ISNA(VLOOKUP($A84,maastolomake_2010!$A$2:$AF$230,7,FALSE)),"",VLOOKUP($A84,maastolomake_2010!$A$2:$AF$230,7,FALSE))</f>
        <v>1</v>
      </c>
      <c r="X84">
        <f>IF(ISNA(VLOOKUP($A84,maastolomake_2010!$A$2:$AF$230,8,FALSE)),"",VLOOKUP($A84,maastolomake_2010!$A$2:$AF$230,8,FALSE))</f>
        <v>2</v>
      </c>
      <c r="Y84">
        <f>IF(ISNA(VLOOKUP($A84,maastolomake_2010!$A$2:$AF$230,9,FALSE)),"",VLOOKUP($A84,maastolomake_2010!$A$2:$AF$230,9,FALSE))</f>
        <v>11</v>
      </c>
      <c r="Z84">
        <f>IF(ISNA(VLOOKUP($A84,maastolomake_2010!$A$2:$AF$230,10,FALSE)),"",VLOOKUP($A84,maastolomake_2010!$A$2:$AF$230,10,FALSE))</f>
        <v>320</v>
      </c>
      <c r="AA84">
        <f>IF(ISNA(VLOOKUP($A84,maastolomake_2010!$A$2:$AF$230,32,FALSE)),"",IF(VLOOKUP($A84,maastolomake_2010!$A$2:$AF$230,32,FALSE)=0,"",VLOOKUP($A84,maastolomake_2010!$A$2:$AF$230,32,FALSE)))</f>
      </c>
    </row>
    <row r="85" spans="1:27" ht="12.75">
      <c r="A85">
        <v>107</v>
      </c>
      <c r="B85">
        <f>VLOOKUP($A85,mittaukset_2002!$A$4:$P$270,2,FALSE)</f>
        <v>-17.638021001809822</v>
      </c>
      <c r="C85">
        <f>VLOOKUP($A85,mittaukset_2002!$A$4:$P$270,3,FALSE)</f>
        <v>-27.901373230190288</v>
      </c>
      <c r="D85">
        <f>VLOOKUP($A85,mittaukset_2002!$A$4:$P$270,4,FALSE)</f>
        <v>-4.008056963637026</v>
      </c>
      <c r="E85">
        <f>VLOOKUP($A85,mittaukset_2002!$A$4:$P$270,5,FALSE)</f>
        <v>2515308.385045209</v>
      </c>
      <c r="F85">
        <f>VLOOKUP($A85,mittaukset_2002!$A$4:$P$270,6,FALSE)</f>
        <v>6859983.625372412</v>
      </c>
      <c r="G85">
        <f>VLOOKUP($A85,mittaukset_2002!$A$4:$P$270,7,FALSE)</f>
        <v>154.05194303636299</v>
      </c>
      <c r="H85">
        <f>VLOOKUP($A85,mittaukset_2002!$A$4:$P$270,8,FALSE)</f>
        <v>3</v>
      </c>
      <c r="I85">
        <f>VLOOKUP($A85,mittaukset_2002!$A$4:$P$270,9,FALSE)</f>
        <v>11</v>
      </c>
      <c r="J85">
        <f>VLOOKUP($A85,mittaukset_2002!$A$4:$P$270,10,FALSE)</f>
        <v>305</v>
      </c>
      <c r="K85" t="str">
        <f>VLOOKUP($A85,mittaukset_2002!$A$4:$P$270,11,FALSE)</f>
        <v>hieman lenko</v>
      </c>
      <c r="L85">
        <f>VLOOKUP($A85,mittaukset_2002!$A$4:$P$270,12,FALSE)</f>
        <v>22.1</v>
      </c>
      <c r="M85">
        <f>VLOOKUP($A85,mittaukset_2002!$A$4:$P$270,13,FALSE)</f>
        <v>3.7</v>
      </c>
      <c r="N85">
        <f>VLOOKUP($A85,mittaukset_2002!$A$4:$P$270,14,FALSE)</f>
        <v>-99</v>
      </c>
      <c r="O85">
        <f>VLOOKUP($A85,mittaukset_2002!$A$4:$P$270,15,FALSE)</f>
        <v>-99</v>
      </c>
      <c r="P85">
        <f>VLOOKUP($A85,mittaukset_2002!$A$4:$P$270,16,FALSE)</f>
        <v>2</v>
      </c>
      <c r="Q85" t="str">
        <f>VLOOKUP($A85,mittaukset_2007!$A$2:$E$268,2,FALSE)</f>
        <v>koivu</v>
      </c>
      <c r="R85">
        <f>VLOOKUP($A85,mittaukset_2007!$A$2:$E$268,3,FALSE)</f>
        <v>326</v>
      </c>
      <c r="S85">
        <f>VLOOKUP($A85,mittaukset_2007!$A$2:$E$268,4,FALSE)</f>
        <v>317</v>
      </c>
      <c r="T85">
        <f>VLOOKUP($A85,mittaukset_2007!$A$2:$E$268,5,FALSE)</f>
        <v>1</v>
      </c>
      <c r="U85">
        <f>IF(ISNA(VLOOKUP($A85,maastolomake_2010!$A$2:$AF$230,3,FALSE)),"",VLOOKUP($A85,maastolomake_2010!$A$2:$AF$230,3,FALSE))</f>
      </c>
      <c r="V85">
        <f>IF(ISNA(VLOOKUP($A85,maastolomake_2010!$A$2:$AF$230,6,FALSE)),"",VLOOKUP($A85,maastolomake_2010!$A$2:$AF$230,6,FALSE))</f>
      </c>
      <c r="W85">
        <f>IF(ISNA(VLOOKUP($A85,maastolomake_2010!$A$2:$AF$230,7,FALSE)),"",VLOOKUP($A85,maastolomake_2010!$A$2:$AF$230,7,FALSE))</f>
      </c>
      <c r="X85">
        <f>IF(ISNA(VLOOKUP($A85,maastolomake_2010!$A$2:$AF$230,8,FALSE)),"",VLOOKUP($A85,maastolomake_2010!$A$2:$AF$230,8,FALSE))</f>
      </c>
      <c r="Y85">
        <f>IF(ISNA(VLOOKUP($A85,maastolomake_2010!$A$2:$AF$230,9,FALSE)),"",VLOOKUP($A85,maastolomake_2010!$A$2:$AF$230,9,FALSE))</f>
      </c>
      <c r="Z85">
        <f>IF(ISNA(VLOOKUP($A85,maastolomake_2010!$A$2:$AF$230,10,FALSE)),"",VLOOKUP($A85,maastolomake_2010!$A$2:$AF$230,10,FALSE))</f>
      </c>
      <c r="AA85">
        <f>IF(ISNA(VLOOKUP($A85,maastolomake_2010!$A$2:$AF$230,32,FALSE)),"",IF(VLOOKUP($A85,maastolomake_2010!$A$2:$AF$230,32,FALSE)=0,"",VLOOKUP($A85,maastolomake_2010!$A$2:$AF$230,32,FALSE)))</f>
      </c>
    </row>
    <row r="86" spans="1:27" ht="12.75">
      <c r="A86">
        <v>108</v>
      </c>
      <c r="B86">
        <f>VLOOKUP($A86,mittaukset_2002!$A$4:$P$270,2,FALSE)</f>
        <v>-11.37042074575048</v>
      </c>
      <c r="C86">
        <f>VLOOKUP($A86,mittaukset_2002!$A$4:$P$270,3,FALSE)</f>
        <v>-27.791737637841358</v>
      </c>
      <c r="D86">
        <f>VLOOKUP($A86,mittaukset_2002!$A$4:$P$270,4,FALSE)</f>
        <v>-2.2718025705246894</v>
      </c>
      <c r="E86">
        <f>VLOOKUP($A86,mittaukset_2002!$A$4:$P$270,5,FALSE)</f>
        <v>2515314.5506633534</v>
      </c>
      <c r="F86">
        <f>VLOOKUP($A86,mittaukset_2002!$A$4:$P$270,6,FALSE)</f>
        <v>6859982.494007825</v>
      </c>
      <c r="G86">
        <f>VLOOKUP($A86,mittaukset_2002!$A$4:$P$270,7,FALSE)</f>
        <v>155.7881974294753</v>
      </c>
      <c r="H86">
        <f>VLOOKUP($A86,mittaukset_2002!$A$4:$P$270,8,FALSE)</f>
        <v>2</v>
      </c>
      <c r="I86">
        <f>VLOOKUP($A86,mittaukset_2002!$A$4:$P$270,9,FALSE)</f>
        <v>11</v>
      </c>
      <c r="J86">
        <f>VLOOKUP($A86,mittaukset_2002!$A$4:$P$270,10,FALSE)</f>
        <v>321</v>
      </c>
      <c r="K86" t="str">
        <f>VLOOKUP($A86,mittaukset_2002!$A$4:$P$270,11,FALSE)</f>
        <v> </v>
      </c>
      <c r="L86">
        <f>VLOOKUP($A86,mittaukset_2002!$A$4:$P$270,12,FALSE)</f>
        <v>27.7</v>
      </c>
      <c r="M86">
        <f>VLOOKUP($A86,mittaukset_2002!$A$4:$P$270,13,FALSE)</f>
        <v>5</v>
      </c>
      <c r="N86">
        <f>VLOOKUP($A86,mittaukset_2002!$A$4:$P$270,14,FALSE)</f>
        <v>-99</v>
      </c>
      <c r="O86">
        <f>VLOOKUP($A86,mittaukset_2002!$A$4:$P$270,15,FALSE)</f>
        <v>-99</v>
      </c>
      <c r="P86">
        <f>VLOOKUP($A86,mittaukset_2002!$A$4:$P$270,16,FALSE)</f>
        <v>2</v>
      </c>
      <c r="Q86" t="str">
        <f>VLOOKUP($A86,mittaukset_2007!$A$2:$E$268,2,FALSE)</f>
        <v>kuusi</v>
      </c>
      <c r="R86">
        <f>VLOOKUP($A86,mittaukset_2007!$A$2:$E$268,3,FALSE)</f>
        <v>329</v>
      </c>
      <c r="S86">
        <f>VLOOKUP($A86,mittaukset_2007!$A$2:$E$268,4,FALSE)</f>
        <v>329</v>
      </c>
      <c r="T86">
        <f>VLOOKUP($A86,mittaukset_2007!$A$2:$E$268,5,FALSE)</f>
        <v>0</v>
      </c>
      <c r="U86">
        <f>IF(ISNA(VLOOKUP($A86,maastolomake_2010!$A$2:$AF$230,3,FALSE)),"",VLOOKUP($A86,maastolomake_2010!$A$2:$AF$230,3,FALSE))</f>
        <v>41</v>
      </c>
      <c r="V86">
        <f>IF(ISNA(VLOOKUP($A86,maastolomake_2010!$A$2:$AF$230,6,FALSE)),"",VLOOKUP($A86,maastolomake_2010!$A$2:$AF$230,6,FALSE))</f>
        <v>1</v>
      </c>
      <c r="W86">
        <f>IF(ISNA(VLOOKUP($A86,maastolomake_2010!$A$2:$AF$230,7,FALSE)),"",VLOOKUP($A86,maastolomake_2010!$A$2:$AF$230,7,FALSE))</f>
        <v>1</v>
      </c>
      <c r="X86">
        <f>IF(ISNA(VLOOKUP($A86,maastolomake_2010!$A$2:$AF$230,8,FALSE)),"",VLOOKUP($A86,maastolomake_2010!$A$2:$AF$230,8,FALSE))</f>
        <v>2</v>
      </c>
      <c r="Y86">
        <f>IF(ISNA(VLOOKUP($A86,maastolomake_2010!$A$2:$AF$230,9,FALSE)),"",VLOOKUP($A86,maastolomake_2010!$A$2:$AF$230,9,FALSE))</f>
        <v>11</v>
      </c>
      <c r="Z86">
        <f>IF(ISNA(VLOOKUP($A86,maastolomake_2010!$A$2:$AF$230,10,FALSE)),"",VLOOKUP($A86,maastolomake_2010!$A$2:$AF$230,10,FALSE))</f>
        <v>337</v>
      </c>
      <c r="AA86">
        <f>IF(ISNA(VLOOKUP($A86,maastolomake_2010!$A$2:$AF$230,32,FALSE)),"",IF(VLOOKUP($A86,maastolomake_2010!$A$2:$AF$230,32,FALSE)=0,"",VLOOKUP($A86,maastolomake_2010!$A$2:$AF$230,32,FALSE)))</f>
      </c>
    </row>
    <row r="87" spans="1:27" ht="12.75">
      <c r="A87">
        <v>109</v>
      </c>
      <c r="B87">
        <f>VLOOKUP($A87,mittaukset_2002!$A$4:$P$270,2,FALSE)</f>
        <v>-9.218537546015938</v>
      </c>
      <c r="C87">
        <f>VLOOKUP($A87,mittaukset_2002!$A$4:$P$270,3,FALSE)</f>
        <v>-27.631462402509918</v>
      </c>
      <c r="D87">
        <f>VLOOKUP($A87,mittaukset_2002!$A$4:$P$270,4,FALSE)</f>
        <v>-1.9099628594394926</v>
      </c>
      <c r="E87">
        <f>VLOOKUP($A87,mittaukset_2002!$A$4:$P$270,5,FALSE)</f>
        <v>2515316.6917720023</v>
      </c>
      <c r="F87">
        <f>VLOOKUP($A87,mittaukset_2002!$A$4:$P$270,6,FALSE)</f>
        <v>6859982.225785508</v>
      </c>
      <c r="G87">
        <f>VLOOKUP($A87,mittaukset_2002!$A$4:$P$270,7,FALSE)</f>
        <v>156.1500371405605</v>
      </c>
      <c r="H87">
        <f>VLOOKUP($A87,mittaukset_2002!$A$4:$P$270,8,FALSE)</f>
        <v>2</v>
      </c>
      <c r="I87">
        <f>VLOOKUP($A87,mittaukset_2002!$A$4:$P$270,9,FALSE)</f>
        <v>11</v>
      </c>
      <c r="J87">
        <f>VLOOKUP($A87,mittaukset_2002!$A$4:$P$270,10,FALSE)</f>
        <v>312</v>
      </c>
      <c r="K87" t="str">
        <f>VLOOKUP($A87,mittaukset_2002!$A$4:$P$270,11,FALSE)</f>
        <v> </v>
      </c>
      <c r="L87">
        <f>VLOOKUP($A87,mittaukset_2002!$A$4:$P$270,12,FALSE)</f>
        <v>27.2</v>
      </c>
      <c r="M87">
        <f>VLOOKUP($A87,mittaukset_2002!$A$4:$P$270,13,FALSE)</f>
        <v>8.9</v>
      </c>
      <c r="N87">
        <f>VLOOKUP($A87,mittaukset_2002!$A$4:$P$270,14,FALSE)</f>
        <v>-99</v>
      </c>
      <c r="O87">
        <f>VLOOKUP($A87,mittaukset_2002!$A$4:$P$270,15,FALSE)</f>
        <v>-99</v>
      </c>
      <c r="P87">
        <f>VLOOKUP($A87,mittaukset_2002!$A$4:$P$270,16,FALSE)</f>
        <v>3</v>
      </c>
      <c r="Q87" t="str">
        <f>VLOOKUP($A87,mittaukset_2007!$A$2:$E$268,2,FALSE)</f>
        <v>kuusi</v>
      </c>
      <c r="R87">
        <f>VLOOKUP($A87,mittaukset_2007!$A$2:$E$268,3,FALSE)</f>
        <v>320</v>
      </c>
      <c r="S87">
        <f>VLOOKUP($A87,mittaukset_2007!$A$2:$E$268,4,FALSE)</f>
        <v>315</v>
      </c>
      <c r="T87">
        <f>VLOOKUP($A87,mittaukset_2007!$A$2:$E$268,5,FALSE)</f>
        <v>1</v>
      </c>
      <c r="U87">
        <f>IF(ISNA(VLOOKUP($A87,maastolomake_2010!$A$2:$AF$230,3,FALSE)),"",VLOOKUP($A87,maastolomake_2010!$A$2:$AF$230,3,FALSE))</f>
      </c>
      <c r="V87">
        <f>IF(ISNA(VLOOKUP($A87,maastolomake_2010!$A$2:$AF$230,6,FALSE)),"",VLOOKUP($A87,maastolomake_2010!$A$2:$AF$230,6,FALSE))</f>
      </c>
      <c r="W87">
        <f>IF(ISNA(VLOOKUP($A87,maastolomake_2010!$A$2:$AF$230,7,FALSE)),"",VLOOKUP($A87,maastolomake_2010!$A$2:$AF$230,7,FALSE))</f>
      </c>
      <c r="X87">
        <f>IF(ISNA(VLOOKUP($A87,maastolomake_2010!$A$2:$AF$230,8,FALSE)),"",VLOOKUP($A87,maastolomake_2010!$A$2:$AF$230,8,FALSE))</f>
      </c>
      <c r="Y87">
        <f>IF(ISNA(VLOOKUP($A87,maastolomake_2010!$A$2:$AF$230,9,FALSE)),"",VLOOKUP($A87,maastolomake_2010!$A$2:$AF$230,9,FALSE))</f>
      </c>
      <c r="Z87">
        <f>IF(ISNA(VLOOKUP($A87,maastolomake_2010!$A$2:$AF$230,10,FALSE)),"",VLOOKUP($A87,maastolomake_2010!$A$2:$AF$230,10,FALSE))</f>
      </c>
      <c r="AA87">
        <f>IF(ISNA(VLOOKUP($A87,maastolomake_2010!$A$2:$AF$230,32,FALSE)),"",IF(VLOOKUP($A87,maastolomake_2010!$A$2:$AF$230,32,FALSE)=0,"",VLOOKUP($A87,maastolomake_2010!$A$2:$AF$230,32,FALSE)))</f>
      </c>
    </row>
    <row r="88" spans="1:27" ht="12.75">
      <c r="A88">
        <v>110</v>
      </c>
      <c r="B88">
        <f>VLOOKUP($A88,mittaukset_2002!$A$4:$P$270,2,FALSE)</f>
        <v>-5.575722474384912</v>
      </c>
      <c r="C88">
        <f>VLOOKUP($A88,mittaukset_2002!$A$4:$P$270,3,FALSE)</f>
        <v>-27.553388239311147</v>
      </c>
      <c r="D88">
        <f>VLOOKUP($A88,mittaukset_2002!$A$4:$P$270,4,FALSE)</f>
        <v>-1.4946090932680356</v>
      </c>
      <c r="E88">
        <f>VLOOKUP($A88,mittaukset_2002!$A$4:$P$270,5,FALSE)</f>
        <v>2515320.2781505426</v>
      </c>
      <c r="F88">
        <f>VLOOKUP($A88,mittaukset_2002!$A$4:$P$270,6,FALSE)</f>
        <v>6859981.582290221</v>
      </c>
      <c r="G88">
        <f>VLOOKUP($A88,mittaukset_2002!$A$4:$P$270,7,FALSE)</f>
        <v>156.56539090673198</v>
      </c>
      <c r="H88">
        <f>VLOOKUP($A88,mittaukset_2002!$A$4:$P$270,8,FALSE)</f>
        <v>2</v>
      </c>
      <c r="I88">
        <f>VLOOKUP($A88,mittaukset_2002!$A$4:$P$270,9,FALSE)</f>
        <v>11</v>
      </c>
      <c r="J88">
        <f>VLOOKUP($A88,mittaukset_2002!$A$4:$P$270,10,FALSE)</f>
        <v>293</v>
      </c>
      <c r="K88" t="str">
        <f>VLOOKUP($A88,mittaukset_2002!$A$4:$P$270,11,FALSE)</f>
        <v> </v>
      </c>
      <c r="L88">
        <f>VLOOKUP($A88,mittaukset_2002!$A$4:$P$270,12,FALSE)</f>
        <v>26.6</v>
      </c>
      <c r="M88">
        <f>VLOOKUP($A88,mittaukset_2002!$A$4:$P$270,13,FALSE)</f>
        <v>11.4</v>
      </c>
      <c r="N88">
        <f>VLOOKUP($A88,mittaukset_2002!$A$4:$P$270,14,FALSE)</f>
        <v>-99</v>
      </c>
      <c r="O88">
        <f>VLOOKUP($A88,mittaukset_2002!$A$4:$P$270,15,FALSE)</f>
        <v>-99</v>
      </c>
      <c r="P88">
        <f>VLOOKUP($A88,mittaukset_2002!$A$4:$P$270,16,FALSE)</f>
        <v>3</v>
      </c>
      <c r="Q88" t="str">
        <f>VLOOKUP($A88,mittaukset_2007!$A$2:$E$268,2,FALSE)</f>
        <v>kuusi</v>
      </c>
      <c r="R88">
        <f>VLOOKUP($A88,mittaukset_2007!$A$2:$E$268,3,FALSE)</f>
        <v>304</v>
      </c>
      <c r="S88">
        <f>VLOOKUP($A88,mittaukset_2007!$A$2:$E$268,4,FALSE)</f>
        <v>308</v>
      </c>
      <c r="T88">
        <f>VLOOKUP($A88,mittaukset_2007!$A$2:$E$268,5,FALSE)</f>
        <v>0</v>
      </c>
      <c r="U88">
        <f>IF(ISNA(VLOOKUP($A88,maastolomake_2010!$A$2:$AF$230,3,FALSE)),"",VLOOKUP($A88,maastolomake_2010!$A$2:$AF$230,3,FALSE))</f>
        <v>91</v>
      </c>
      <c r="V88">
        <f>IF(ISNA(VLOOKUP($A88,maastolomake_2010!$A$2:$AF$230,6,FALSE)),"",VLOOKUP($A88,maastolomake_2010!$A$2:$AF$230,6,FALSE))</f>
        <v>1</v>
      </c>
      <c r="W88">
        <f>IF(ISNA(VLOOKUP($A88,maastolomake_2010!$A$2:$AF$230,7,FALSE)),"",VLOOKUP($A88,maastolomake_2010!$A$2:$AF$230,7,FALSE))</f>
        <v>1</v>
      </c>
      <c r="X88">
        <f>IF(ISNA(VLOOKUP($A88,maastolomake_2010!$A$2:$AF$230,8,FALSE)),"",VLOOKUP($A88,maastolomake_2010!$A$2:$AF$230,8,FALSE))</f>
        <v>2</v>
      </c>
      <c r="Y88">
        <f>IF(ISNA(VLOOKUP($A88,maastolomake_2010!$A$2:$AF$230,9,FALSE)),"",VLOOKUP($A88,maastolomake_2010!$A$2:$AF$230,9,FALSE))</f>
        <v>11</v>
      </c>
      <c r="Z88">
        <f>IF(ISNA(VLOOKUP($A88,maastolomake_2010!$A$2:$AF$230,10,FALSE)),"",VLOOKUP($A88,maastolomake_2010!$A$2:$AF$230,10,FALSE))</f>
        <v>312</v>
      </c>
      <c r="AA88">
        <f>IF(ISNA(VLOOKUP($A88,maastolomake_2010!$A$2:$AF$230,32,FALSE)),"",IF(VLOOKUP($A88,maastolomake_2010!$A$2:$AF$230,32,FALSE)=0,"",VLOOKUP($A88,maastolomake_2010!$A$2:$AF$230,32,FALSE)))</f>
      </c>
    </row>
    <row r="89" spans="1:27" ht="12.75">
      <c r="A89">
        <v>111</v>
      </c>
      <c r="B89">
        <f>VLOOKUP($A89,mittaukset_2002!$A$4:$P$270,2,FALSE)</f>
        <v>0.6406385119713027</v>
      </c>
      <c r="C89">
        <f>VLOOKUP($A89,mittaukset_2002!$A$4:$P$270,3,FALSE)</f>
        <v>-29.061708662583655</v>
      </c>
      <c r="D89">
        <f>VLOOKUP($A89,mittaukset_2002!$A$4:$P$270,4,FALSE)</f>
        <v>-1.5035770411305247</v>
      </c>
      <c r="E89">
        <f>VLOOKUP($A89,mittaukset_2002!$A$4:$P$270,5,FALSE)</f>
        <v>2515326.0737394257</v>
      </c>
      <c r="F89">
        <f>VLOOKUP($A89,mittaukset_2002!$A$4:$P$270,6,FALSE)</f>
        <v>6859978.875017809</v>
      </c>
      <c r="G89">
        <f>VLOOKUP($A89,mittaukset_2002!$A$4:$P$270,7,FALSE)</f>
        <v>156.5564229588695</v>
      </c>
      <c r="H89">
        <f>VLOOKUP($A89,mittaukset_2002!$A$4:$P$270,8,FALSE)</f>
        <v>2</v>
      </c>
      <c r="I89">
        <f>VLOOKUP($A89,mittaukset_2002!$A$4:$P$270,9,FALSE)</f>
        <v>11</v>
      </c>
      <c r="J89">
        <f>VLOOKUP($A89,mittaukset_2002!$A$4:$P$270,10,FALSE)</f>
        <v>237</v>
      </c>
      <c r="K89" t="str">
        <f>VLOOKUP($A89,mittaukset_2002!$A$4:$P$270,11,FALSE)</f>
        <v> </v>
      </c>
      <c r="L89">
        <f>VLOOKUP($A89,mittaukset_2002!$A$4:$P$270,12,FALSE)</f>
        <v>25.6</v>
      </c>
      <c r="M89">
        <f>VLOOKUP($A89,mittaukset_2002!$A$4:$P$270,13,FALSE)</f>
        <v>11.2</v>
      </c>
      <c r="N89">
        <f>VLOOKUP($A89,mittaukset_2002!$A$4:$P$270,14,FALSE)</f>
        <v>-99</v>
      </c>
      <c r="O89">
        <f>VLOOKUP($A89,mittaukset_2002!$A$4:$P$270,15,FALSE)</f>
        <v>-99</v>
      </c>
      <c r="P89">
        <f>VLOOKUP($A89,mittaukset_2002!$A$4:$P$270,16,FALSE)</f>
        <v>4</v>
      </c>
      <c r="Q89" t="str">
        <f>VLOOKUP($A89,mittaukset_2007!$A$2:$E$268,2,FALSE)</f>
        <v>kuusi</v>
      </c>
      <c r="R89">
        <f>VLOOKUP($A89,mittaukset_2007!$A$2:$E$268,3,FALSE)</f>
        <v>247</v>
      </c>
      <c r="S89">
        <f>VLOOKUP($A89,mittaukset_2007!$A$2:$E$268,4,FALSE)</f>
        <v>252</v>
      </c>
      <c r="T89">
        <f>VLOOKUP($A89,mittaukset_2007!$A$2:$E$268,5,FALSE)</f>
        <v>1</v>
      </c>
      <c r="U89">
        <f>IF(ISNA(VLOOKUP($A89,maastolomake_2010!$A$2:$AF$230,3,FALSE)),"",VLOOKUP($A89,maastolomake_2010!$A$2:$AF$230,3,FALSE))</f>
      </c>
      <c r="V89">
        <f>IF(ISNA(VLOOKUP($A89,maastolomake_2010!$A$2:$AF$230,6,FALSE)),"",VLOOKUP($A89,maastolomake_2010!$A$2:$AF$230,6,FALSE))</f>
      </c>
      <c r="W89">
        <f>IF(ISNA(VLOOKUP($A89,maastolomake_2010!$A$2:$AF$230,7,FALSE)),"",VLOOKUP($A89,maastolomake_2010!$A$2:$AF$230,7,FALSE))</f>
      </c>
      <c r="X89">
        <f>IF(ISNA(VLOOKUP($A89,maastolomake_2010!$A$2:$AF$230,8,FALSE)),"",VLOOKUP($A89,maastolomake_2010!$A$2:$AF$230,8,FALSE))</f>
      </c>
      <c r="Y89">
        <f>IF(ISNA(VLOOKUP($A89,maastolomake_2010!$A$2:$AF$230,9,FALSE)),"",VLOOKUP($A89,maastolomake_2010!$A$2:$AF$230,9,FALSE))</f>
      </c>
      <c r="Z89">
        <f>IF(ISNA(VLOOKUP($A89,maastolomake_2010!$A$2:$AF$230,10,FALSE)),"",VLOOKUP($A89,maastolomake_2010!$A$2:$AF$230,10,FALSE))</f>
      </c>
      <c r="AA89">
        <f>IF(ISNA(VLOOKUP($A89,maastolomake_2010!$A$2:$AF$230,32,FALSE)),"",IF(VLOOKUP($A89,maastolomake_2010!$A$2:$AF$230,32,FALSE)=0,"",VLOOKUP($A89,maastolomake_2010!$A$2:$AF$230,32,FALSE)))</f>
      </c>
    </row>
    <row r="90" spans="1:27" ht="12.75">
      <c r="A90">
        <v>112</v>
      </c>
      <c r="B90">
        <f>VLOOKUP($A90,mittaukset_2002!$A$4:$P$270,2,FALSE)</f>
        <v>10.740434439446643</v>
      </c>
      <c r="C90">
        <f>VLOOKUP($A90,mittaukset_2002!$A$4:$P$270,3,FALSE)</f>
        <v>-30.32604818201726</v>
      </c>
      <c r="D90">
        <f>VLOOKUP($A90,mittaukset_2002!$A$4:$P$270,4,FALSE)</f>
        <v>-0.7811038940613114</v>
      </c>
      <c r="E90">
        <f>VLOOKUP($A90,mittaukset_2002!$A$4:$P$270,5,FALSE)</f>
        <v>2515335.724372256</v>
      </c>
      <c r="F90">
        <f>VLOOKUP($A90,mittaukset_2002!$A$4:$P$270,6,FALSE)</f>
        <v>6859975.639323421</v>
      </c>
      <c r="G90">
        <f>VLOOKUP($A90,mittaukset_2002!$A$4:$P$270,7,FALSE)</f>
        <v>157.27889610593868</v>
      </c>
      <c r="H90">
        <f>VLOOKUP($A90,mittaukset_2002!$A$4:$P$270,8,FALSE)</f>
        <v>2</v>
      </c>
      <c r="I90">
        <f>VLOOKUP($A90,mittaukset_2002!$A$4:$P$270,9,FALSE)</f>
        <v>11</v>
      </c>
      <c r="J90">
        <f>VLOOKUP($A90,mittaukset_2002!$A$4:$P$270,10,FALSE)</f>
        <v>315</v>
      </c>
      <c r="K90" t="str">
        <f>VLOOKUP($A90,mittaukset_2002!$A$4:$P$270,11,FALSE)</f>
        <v> </v>
      </c>
      <c r="L90">
        <f>VLOOKUP($A90,mittaukset_2002!$A$4:$P$270,12,FALSE)</f>
        <v>26.9</v>
      </c>
      <c r="M90">
        <f>VLOOKUP($A90,mittaukset_2002!$A$4:$P$270,13,FALSE)</f>
        <v>13.1</v>
      </c>
      <c r="N90">
        <f>VLOOKUP($A90,mittaukset_2002!$A$4:$P$270,14,FALSE)</f>
        <v>-99</v>
      </c>
      <c r="O90">
        <f>VLOOKUP($A90,mittaukset_2002!$A$4:$P$270,15,FALSE)</f>
        <v>-99</v>
      </c>
      <c r="P90">
        <f>VLOOKUP($A90,mittaukset_2002!$A$4:$P$270,16,FALSE)</f>
        <v>5</v>
      </c>
      <c r="Q90" t="str">
        <f>VLOOKUP($A90,mittaukset_2007!$A$2:$E$268,2,FALSE)</f>
        <v>kuusi</v>
      </c>
      <c r="R90">
        <f>VLOOKUP($A90,mittaukset_2007!$A$2:$E$268,3,FALSE)</f>
        <v>319</v>
      </c>
      <c r="S90">
        <f>VLOOKUP($A90,mittaukset_2007!$A$2:$E$268,4,FALSE)</f>
        <v>329</v>
      </c>
      <c r="T90">
        <f>VLOOKUP($A90,mittaukset_2007!$A$2:$E$268,5,FALSE)</f>
        <v>0</v>
      </c>
      <c r="U90">
        <f>IF(ISNA(VLOOKUP($A90,maastolomake_2010!$A$2:$AF$230,3,FALSE)),"",VLOOKUP($A90,maastolomake_2010!$A$2:$AF$230,3,FALSE))</f>
        <v>130</v>
      </c>
      <c r="V90">
        <f>IF(ISNA(VLOOKUP($A90,maastolomake_2010!$A$2:$AF$230,6,FALSE)),"",VLOOKUP($A90,maastolomake_2010!$A$2:$AF$230,6,FALSE))</f>
        <v>1</v>
      </c>
      <c r="W90">
        <f>IF(ISNA(VLOOKUP($A90,maastolomake_2010!$A$2:$AF$230,7,FALSE)),"",VLOOKUP($A90,maastolomake_2010!$A$2:$AF$230,7,FALSE))</f>
        <v>1</v>
      </c>
      <c r="X90">
        <f>IF(ISNA(VLOOKUP($A90,maastolomake_2010!$A$2:$AF$230,8,FALSE)),"",VLOOKUP($A90,maastolomake_2010!$A$2:$AF$230,8,FALSE))</f>
        <v>2</v>
      </c>
      <c r="Y90">
        <f>IF(ISNA(VLOOKUP($A90,maastolomake_2010!$A$2:$AF$230,9,FALSE)),"",VLOOKUP($A90,maastolomake_2010!$A$2:$AF$230,9,FALSE))</f>
        <v>11</v>
      </c>
      <c r="Z90">
        <f>IF(ISNA(VLOOKUP($A90,maastolomake_2010!$A$2:$AF$230,10,FALSE)),"",VLOOKUP($A90,maastolomake_2010!$A$2:$AF$230,10,FALSE))</f>
        <v>329</v>
      </c>
      <c r="AA90">
        <f>IF(ISNA(VLOOKUP($A90,maastolomake_2010!$A$2:$AF$230,32,FALSE)),"",IF(VLOOKUP($A90,maastolomake_2010!$A$2:$AF$230,32,FALSE)=0,"",VLOOKUP($A90,maastolomake_2010!$A$2:$AF$230,32,FALSE)))</f>
      </c>
    </row>
    <row r="91" spans="1:27" ht="12.75">
      <c r="A91">
        <v>113</v>
      </c>
      <c r="B91">
        <f>VLOOKUP($A91,mittaukset_2002!$A$4:$P$270,2,FALSE)</f>
        <v>4.867384909361157</v>
      </c>
      <c r="C91">
        <f>VLOOKUP($A91,mittaukset_2002!$A$4:$P$270,3,FALSE)</f>
        <v>-30.710167199665015</v>
      </c>
      <c r="D91">
        <f>VLOOKUP($A91,mittaukset_2002!$A$4:$P$270,4,FALSE)</f>
        <v>-1.4594386136609612</v>
      </c>
      <c r="E91">
        <f>VLOOKUP($A91,mittaukset_2002!$A$4:$P$270,5,FALSE)</f>
        <v>2515329.891267151</v>
      </c>
      <c r="F91">
        <f>VLOOKUP($A91,mittaukset_2002!$A$4:$P$270,6,FALSE)</f>
        <v>6859976.42363397</v>
      </c>
      <c r="G91">
        <f>VLOOKUP($A91,mittaukset_2002!$A$4:$P$270,7,FALSE)</f>
        <v>156.60056138633905</v>
      </c>
      <c r="H91">
        <f>VLOOKUP($A91,mittaukset_2002!$A$4:$P$270,8,FALSE)</f>
        <v>2</v>
      </c>
      <c r="I91">
        <f>VLOOKUP($A91,mittaukset_2002!$A$4:$P$270,9,FALSE)</f>
        <v>11</v>
      </c>
      <c r="J91">
        <f>VLOOKUP($A91,mittaukset_2002!$A$4:$P$270,10,FALSE)</f>
        <v>285</v>
      </c>
      <c r="K91" t="str">
        <f>VLOOKUP($A91,mittaukset_2002!$A$4:$P$270,11,FALSE)</f>
        <v> </v>
      </c>
      <c r="L91">
        <f>VLOOKUP($A91,mittaukset_2002!$A$4:$P$270,12,FALSE)</f>
        <v>27.1</v>
      </c>
      <c r="M91">
        <f>VLOOKUP($A91,mittaukset_2002!$A$4:$P$270,13,FALSE)</f>
        <v>11.7</v>
      </c>
      <c r="N91">
        <f>VLOOKUP($A91,mittaukset_2002!$A$4:$P$270,14,FALSE)</f>
        <v>4.09</v>
      </c>
      <c r="O91">
        <f>VLOOKUP($A91,mittaukset_2002!$A$4:$P$270,15,FALSE)</f>
        <v>3.365</v>
      </c>
      <c r="P91">
        <f>VLOOKUP($A91,mittaukset_2002!$A$4:$P$270,16,FALSE)</f>
        <v>4</v>
      </c>
      <c r="Q91" t="str">
        <f>VLOOKUP($A91,mittaukset_2007!$A$2:$E$268,2,FALSE)</f>
        <v>kuusi</v>
      </c>
      <c r="R91">
        <f>VLOOKUP($A91,mittaukset_2007!$A$2:$E$268,3,FALSE)</f>
        <v>295</v>
      </c>
      <c r="S91">
        <f>VLOOKUP($A91,mittaukset_2007!$A$2:$E$268,4,FALSE)</f>
        <v>299</v>
      </c>
      <c r="T91">
        <f>VLOOKUP($A91,mittaukset_2007!$A$2:$E$268,5,FALSE)</f>
        <v>1</v>
      </c>
      <c r="U91">
        <f>IF(ISNA(VLOOKUP($A91,maastolomake_2010!$A$2:$AF$230,3,FALSE)),"",VLOOKUP($A91,maastolomake_2010!$A$2:$AF$230,3,FALSE))</f>
      </c>
      <c r="V91">
        <f>IF(ISNA(VLOOKUP($A91,maastolomake_2010!$A$2:$AF$230,6,FALSE)),"",VLOOKUP($A91,maastolomake_2010!$A$2:$AF$230,6,FALSE))</f>
      </c>
      <c r="W91">
        <f>IF(ISNA(VLOOKUP($A91,maastolomake_2010!$A$2:$AF$230,7,FALSE)),"",VLOOKUP($A91,maastolomake_2010!$A$2:$AF$230,7,FALSE))</f>
      </c>
      <c r="X91">
        <f>IF(ISNA(VLOOKUP($A91,maastolomake_2010!$A$2:$AF$230,8,FALSE)),"",VLOOKUP($A91,maastolomake_2010!$A$2:$AF$230,8,FALSE))</f>
      </c>
      <c r="Y91">
        <f>IF(ISNA(VLOOKUP($A91,maastolomake_2010!$A$2:$AF$230,9,FALSE)),"",VLOOKUP($A91,maastolomake_2010!$A$2:$AF$230,9,FALSE))</f>
      </c>
      <c r="Z91">
        <f>IF(ISNA(VLOOKUP($A91,maastolomake_2010!$A$2:$AF$230,10,FALSE)),"",VLOOKUP($A91,maastolomake_2010!$A$2:$AF$230,10,FALSE))</f>
      </c>
      <c r="AA91">
        <f>IF(ISNA(VLOOKUP($A91,maastolomake_2010!$A$2:$AF$230,32,FALSE)),"",IF(VLOOKUP($A91,maastolomake_2010!$A$2:$AF$230,32,FALSE)=0,"",VLOOKUP($A91,maastolomake_2010!$A$2:$AF$230,32,FALSE)))</f>
      </c>
    </row>
    <row r="92" spans="1:27" ht="12.75">
      <c r="A92">
        <v>114</v>
      </c>
      <c r="B92">
        <f>VLOOKUP($A92,mittaukset_2002!$A$4:$P$270,2,FALSE)</f>
        <v>-0.8279247518238508</v>
      </c>
      <c r="C92">
        <f>VLOOKUP($A92,mittaukset_2002!$A$4:$P$270,3,FALSE)</f>
        <v>-31.0351965262452</v>
      </c>
      <c r="D92">
        <f>VLOOKUP($A92,mittaukset_2002!$A$4:$P$270,4,FALSE)</f>
        <v>-1.5815188360091164</v>
      </c>
      <c r="E92">
        <f>VLOOKUP($A92,mittaukset_2002!$A$4:$P$270,5,FALSE)</f>
        <v>2515324.2440748275</v>
      </c>
      <c r="F92">
        <f>VLOOKUP($A92,mittaukset_2002!$A$4:$P$270,6,FALSE)</f>
        <v>6859977.230736851</v>
      </c>
      <c r="G92">
        <f>VLOOKUP($A92,mittaukset_2002!$A$4:$P$270,7,FALSE)</f>
        <v>156.4784811639909</v>
      </c>
      <c r="H92">
        <f>VLOOKUP($A92,mittaukset_2002!$A$4:$P$270,8,FALSE)</f>
        <v>2</v>
      </c>
      <c r="I92">
        <f>VLOOKUP($A92,mittaukset_2002!$A$4:$P$270,9,FALSE)</f>
        <v>11</v>
      </c>
      <c r="J92">
        <f>VLOOKUP($A92,mittaukset_2002!$A$4:$P$270,10,FALSE)</f>
        <v>283</v>
      </c>
      <c r="K92" t="str">
        <f>VLOOKUP($A92,mittaukset_2002!$A$4:$P$270,11,FALSE)</f>
        <v> </v>
      </c>
      <c r="L92">
        <f>VLOOKUP($A92,mittaukset_2002!$A$4:$P$270,12,FALSE)</f>
        <v>25.2</v>
      </c>
      <c r="M92">
        <f>VLOOKUP($A92,mittaukset_2002!$A$4:$P$270,13,FALSE)</f>
        <v>9.2</v>
      </c>
      <c r="N92">
        <f>VLOOKUP($A92,mittaukset_2002!$A$4:$P$270,14,FALSE)</f>
        <v>-99</v>
      </c>
      <c r="O92">
        <f>VLOOKUP($A92,mittaukset_2002!$A$4:$P$270,15,FALSE)</f>
        <v>-99</v>
      </c>
      <c r="P92">
        <f>VLOOKUP($A92,mittaukset_2002!$A$4:$P$270,16,FALSE)</f>
        <v>3</v>
      </c>
      <c r="Q92" t="str">
        <f>VLOOKUP($A92,mittaukset_2007!$A$2:$E$268,2,FALSE)</f>
        <v>kuusi</v>
      </c>
      <c r="R92">
        <f>VLOOKUP($A92,mittaukset_2007!$A$2:$E$268,3,FALSE)</f>
        <v>290</v>
      </c>
      <c r="S92">
        <f>VLOOKUP($A92,mittaukset_2007!$A$2:$E$268,4,FALSE)</f>
        <v>269</v>
      </c>
      <c r="T92">
        <f>VLOOKUP($A92,mittaukset_2007!$A$2:$E$268,5,FALSE)</f>
        <v>0</v>
      </c>
      <c r="U92">
        <f>IF(ISNA(VLOOKUP($A92,maastolomake_2010!$A$2:$AF$230,3,FALSE)),"",VLOOKUP($A92,maastolomake_2010!$A$2:$AF$230,3,FALSE))</f>
        <v>90</v>
      </c>
      <c r="V92">
        <f>IF(ISNA(VLOOKUP($A92,maastolomake_2010!$A$2:$AF$230,6,FALSE)),"",VLOOKUP($A92,maastolomake_2010!$A$2:$AF$230,6,FALSE))</f>
        <v>1</v>
      </c>
      <c r="W92">
        <f>IF(ISNA(VLOOKUP($A92,maastolomake_2010!$A$2:$AF$230,7,FALSE)),"",VLOOKUP($A92,maastolomake_2010!$A$2:$AF$230,7,FALSE))</f>
        <v>1</v>
      </c>
      <c r="X92">
        <f>IF(ISNA(VLOOKUP($A92,maastolomake_2010!$A$2:$AF$230,8,FALSE)),"",VLOOKUP($A92,maastolomake_2010!$A$2:$AF$230,8,FALSE))</f>
        <v>2</v>
      </c>
      <c r="Y92">
        <f>IF(ISNA(VLOOKUP($A92,maastolomake_2010!$A$2:$AF$230,9,FALSE)),"",VLOOKUP($A92,maastolomake_2010!$A$2:$AF$230,9,FALSE))</f>
        <v>11</v>
      </c>
      <c r="Z92">
        <f>IF(ISNA(VLOOKUP($A92,maastolomake_2010!$A$2:$AF$230,10,FALSE)),"",VLOOKUP($A92,maastolomake_2010!$A$2:$AF$230,10,FALSE))</f>
        <v>295</v>
      </c>
      <c r="AA92">
        <f>IF(ISNA(VLOOKUP($A92,maastolomake_2010!$A$2:$AF$230,32,FALSE)),"",IF(VLOOKUP($A92,maastolomake_2010!$A$2:$AF$230,32,FALSE)=0,"",VLOOKUP($A92,maastolomake_2010!$A$2:$AF$230,32,FALSE)))</f>
      </c>
    </row>
    <row r="93" spans="1:27" ht="12.75">
      <c r="A93">
        <v>115</v>
      </c>
      <c r="B93">
        <f>VLOOKUP($A93,mittaukset_2002!$A$4:$P$270,2,FALSE)</f>
        <v>-5.032717502262838</v>
      </c>
      <c r="C93">
        <f>VLOOKUP($A93,mittaukset_2002!$A$4:$P$270,3,FALSE)</f>
        <v>-30.89608214969892</v>
      </c>
      <c r="D93">
        <f>VLOOKUP($A93,mittaukset_2002!$A$4:$P$270,4,FALSE)</f>
        <v>-1.9752746974644495</v>
      </c>
      <c r="E93">
        <f>VLOOKUP($A93,mittaukset_2002!$A$4:$P$270,5,FALSE)</f>
        <v>2515320.149734677</v>
      </c>
      <c r="F93">
        <f>VLOOKUP($A93,mittaukset_2002!$A$4:$P$270,6,FALSE)</f>
        <v>6859978.198214817</v>
      </c>
      <c r="G93">
        <f>VLOOKUP($A93,mittaukset_2002!$A$4:$P$270,7,FALSE)</f>
        <v>156.08472530253556</v>
      </c>
      <c r="H93">
        <f>VLOOKUP($A93,mittaukset_2002!$A$4:$P$270,8,FALSE)</f>
        <v>2</v>
      </c>
      <c r="I93">
        <f>VLOOKUP($A93,mittaukset_2002!$A$4:$P$270,9,FALSE)</f>
        <v>11</v>
      </c>
      <c r="J93">
        <f>VLOOKUP($A93,mittaukset_2002!$A$4:$P$270,10,FALSE)</f>
        <v>341</v>
      </c>
      <c r="K93" t="str">
        <f>VLOOKUP($A93,mittaukset_2002!$A$4:$P$270,11,FALSE)</f>
        <v> </v>
      </c>
      <c r="L93">
        <f>VLOOKUP($A93,mittaukset_2002!$A$4:$P$270,12,FALSE)</f>
        <v>26.1</v>
      </c>
      <c r="M93">
        <f>VLOOKUP($A93,mittaukset_2002!$A$4:$P$270,13,FALSE)</f>
        <v>6.8</v>
      </c>
      <c r="N93">
        <f>VLOOKUP($A93,mittaukset_2002!$A$4:$P$270,14,FALSE)</f>
        <v>5.97</v>
      </c>
      <c r="O93">
        <f>VLOOKUP($A93,mittaukset_2002!$A$4:$P$270,15,FALSE)</f>
        <v>4.68</v>
      </c>
      <c r="P93">
        <f>VLOOKUP($A93,mittaukset_2002!$A$4:$P$270,16,FALSE)</f>
        <v>3</v>
      </c>
      <c r="Q93" t="str">
        <f>VLOOKUP($A93,mittaukset_2007!$A$2:$E$268,2,FALSE)</f>
        <v>kuusi</v>
      </c>
      <c r="R93">
        <f>VLOOKUP($A93,mittaukset_2007!$A$2:$E$268,3,FALSE)</f>
        <v>353</v>
      </c>
      <c r="S93">
        <f>VLOOKUP($A93,mittaukset_2007!$A$2:$E$268,4,FALSE)</f>
        <v>365</v>
      </c>
      <c r="T93">
        <f>VLOOKUP($A93,mittaukset_2007!$A$2:$E$268,5,FALSE)</f>
        <v>0</v>
      </c>
      <c r="U93">
        <f>IF(ISNA(VLOOKUP($A93,maastolomake_2010!$A$2:$AF$230,3,FALSE)),"",VLOOKUP($A93,maastolomake_2010!$A$2:$AF$230,3,FALSE))</f>
        <v>89</v>
      </c>
      <c r="V93">
        <f>IF(ISNA(VLOOKUP($A93,maastolomake_2010!$A$2:$AF$230,6,FALSE)),"",VLOOKUP($A93,maastolomake_2010!$A$2:$AF$230,6,FALSE))</f>
        <v>1</v>
      </c>
      <c r="W93">
        <f>IF(ISNA(VLOOKUP($A93,maastolomake_2010!$A$2:$AF$230,7,FALSE)),"",VLOOKUP($A93,maastolomake_2010!$A$2:$AF$230,7,FALSE))</f>
        <v>1</v>
      </c>
      <c r="X93">
        <f>IF(ISNA(VLOOKUP($A93,maastolomake_2010!$A$2:$AF$230,8,FALSE)),"",VLOOKUP($A93,maastolomake_2010!$A$2:$AF$230,8,FALSE))</f>
        <v>2</v>
      </c>
      <c r="Y93">
        <f>IF(ISNA(VLOOKUP($A93,maastolomake_2010!$A$2:$AF$230,9,FALSE)),"",VLOOKUP($A93,maastolomake_2010!$A$2:$AF$230,9,FALSE))</f>
        <v>11</v>
      </c>
      <c r="Z93">
        <f>IF(ISNA(VLOOKUP($A93,maastolomake_2010!$A$2:$AF$230,10,FALSE)),"",VLOOKUP($A93,maastolomake_2010!$A$2:$AF$230,10,FALSE))</f>
        <v>363</v>
      </c>
      <c r="AA93">
        <f>IF(ISNA(VLOOKUP($A93,maastolomake_2010!$A$2:$AF$230,32,FALSE)),"",IF(VLOOKUP($A93,maastolomake_2010!$A$2:$AF$230,32,FALSE)=0,"",VLOOKUP($A93,maastolomake_2010!$A$2:$AF$230,32,FALSE)))</f>
      </c>
    </row>
    <row r="94" spans="1:27" ht="12.75">
      <c r="A94">
        <v>116</v>
      </c>
      <c r="B94">
        <f>VLOOKUP($A94,mittaukset_2002!$A$4:$P$270,2,FALSE)</f>
        <v>-9.091672883457443</v>
      </c>
      <c r="C94">
        <f>VLOOKUP($A94,mittaukset_2002!$A$4:$P$270,3,FALSE)</f>
        <v>-31.027639583152272</v>
      </c>
      <c r="D94">
        <f>VLOOKUP($A94,mittaukset_2002!$A$4:$P$270,4,FALSE)</f>
        <v>-2.469706197930757</v>
      </c>
      <c r="E94">
        <f>VLOOKUP($A94,mittaukset_2002!$A$4:$P$270,5,FALSE)</f>
        <v>2515316.144854425</v>
      </c>
      <c r="F94">
        <f>VLOOKUP($A94,mittaukset_2002!$A$4:$P$270,6,FALSE)</f>
        <v>6859978.871535182</v>
      </c>
      <c r="G94">
        <f>VLOOKUP($A94,mittaukset_2002!$A$4:$P$270,7,FALSE)</f>
        <v>155.59029380206925</v>
      </c>
      <c r="H94">
        <f>VLOOKUP($A94,mittaukset_2002!$A$4:$P$270,8,FALSE)</f>
        <v>2</v>
      </c>
      <c r="I94">
        <f>VLOOKUP($A94,mittaukset_2002!$A$4:$P$270,9,FALSE)</f>
        <v>11</v>
      </c>
      <c r="J94">
        <f>VLOOKUP($A94,mittaukset_2002!$A$4:$P$270,10,FALSE)</f>
        <v>230</v>
      </c>
      <c r="K94" t="str">
        <f>VLOOKUP($A94,mittaukset_2002!$A$4:$P$270,11,FALSE)</f>
        <v> </v>
      </c>
      <c r="L94">
        <f>VLOOKUP($A94,mittaukset_2002!$A$4:$P$270,12,FALSE)</f>
        <v>22.9</v>
      </c>
      <c r="M94">
        <f>VLOOKUP($A94,mittaukset_2002!$A$4:$P$270,13,FALSE)</f>
        <v>7.3</v>
      </c>
      <c r="N94">
        <f>VLOOKUP($A94,mittaukset_2002!$A$4:$P$270,14,FALSE)</f>
        <v>-99</v>
      </c>
      <c r="O94">
        <f>VLOOKUP($A94,mittaukset_2002!$A$4:$P$270,15,FALSE)</f>
        <v>-99</v>
      </c>
      <c r="P94">
        <f>VLOOKUP($A94,mittaukset_2002!$A$4:$P$270,16,FALSE)</f>
        <v>3</v>
      </c>
      <c r="Q94" t="str">
        <f>VLOOKUP($A94,mittaukset_2007!$A$2:$E$268,2,FALSE)</f>
        <v>kuusi</v>
      </c>
      <c r="R94">
        <f>VLOOKUP($A94,mittaukset_2007!$A$2:$E$268,3,FALSE)</f>
        <v>243</v>
      </c>
      <c r="S94">
        <f>VLOOKUP($A94,mittaukset_2007!$A$2:$E$268,4,FALSE)</f>
        <v>250</v>
      </c>
      <c r="T94">
        <f>VLOOKUP($A94,mittaukset_2007!$A$2:$E$268,5,FALSE)</f>
        <v>0</v>
      </c>
      <c r="U94">
        <f>IF(ISNA(VLOOKUP($A94,maastolomake_2010!$A$2:$AF$230,3,FALSE)),"",VLOOKUP($A94,maastolomake_2010!$A$2:$AF$230,3,FALSE))</f>
        <v>39</v>
      </c>
      <c r="V94">
        <f>IF(ISNA(VLOOKUP($A94,maastolomake_2010!$A$2:$AF$230,6,FALSE)),"",VLOOKUP($A94,maastolomake_2010!$A$2:$AF$230,6,FALSE))</f>
        <v>1</v>
      </c>
      <c r="W94">
        <f>IF(ISNA(VLOOKUP($A94,maastolomake_2010!$A$2:$AF$230,7,FALSE)),"",VLOOKUP($A94,maastolomake_2010!$A$2:$AF$230,7,FALSE))</f>
        <v>1</v>
      </c>
      <c r="X94">
        <f>IF(ISNA(VLOOKUP($A94,maastolomake_2010!$A$2:$AF$230,8,FALSE)),"",VLOOKUP($A94,maastolomake_2010!$A$2:$AF$230,8,FALSE))</f>
        <v>2</v>
      </c>
      <c r="Y94">
        <f>IF(ISNA(VLOOKUP($A94,maastolomake_2010!$A$2:$AF$230,9,FALSE)),"",VLOOKUP($A94,maastolomake_2010!$A$2:$AF$230,9,FALSE))</f>
        <v>11</v>
      </c>
      <c r="Z94">
        <f>IF(ISNA(VLOOKUP($A94,maastolomake_2010!$A$2:$AF$230,10,FALSE)),"",VLOOKUP($A94,maastolomake_2010!$A$2:$AF$230,10,FALSE))</f>
        <v>252</v>
      </c>
      <c r="AA94">
        <f>IF(ISNA(VLOOKUP($A94,maastolomake_2010!$A$2:$AF$230,32,FALSE)),"",IF(VLOOKUP($A94,maastolomake_2010!$A$2:$AF$230,32,FALSE)=0,"",VLOOKUP($A94,maastolomake_2010!$A$2:$AF$230,32,FALSE)))</f>
      </c>
    </row>
    <row r="95" spans="1:27" ht="12.75">
      <c r="A95">
        <v>117</v>
      </c>
      <c r="B95">
        <f>VLOOKUP($A95,mittaukset_2002!$A$4:$P$270,2,FALSE)</f>
        <v>-13.010455109460048</v>
      </c>
      <c r="C95">
        <f>VLOOKUP($A95,mittaukset_2002!$A$4:$P$270,3,FALSE)</f>
        <v>-31.37611952299411</v>
      </c>
      <c r="D95">
        <f>VLOOKUP($A95,mittaukset_2002!$A$4:$P$270,4,FALSE)</f>
        <v>-2.919830706691392</v>
      </c>
      <c r="E95">
        <f>VLOOKUP($A95,mittaukset_2002!$A$4:$P$270,5,FALSE)</f>
        <v>2515312.234505551</v>
      </c>
      <c r="F95">
        <f>VLOOKUP($A95,mittaukset_2002!$A$4:$P$270,6,FALSE)</f>
        <v>6859979.304506415</v>
      </c>
      <c r="G95">
        <f>VLOOKUP($A95,mittaukset_2002!$A$4:$P$270,7,FALSE)</f>
        <v>155.14016929330862</v>
      </c>
      <c r="H95">
        <f>VLOOKUP($A95,mittaukset_2002!$A$4:$P$270,8,FALSE)</f>
        <v>2</v>
      </c>
      <c r="I95">
        <f>VLOOKUP($A95,mittaukset_2002!$A$4:$P$270,9,FALSE)</f>
        <v>11</v>
      </c>
      <c r="J95">
        <f>VLOOKUP($A95,mittaukset_2002!$A$4:$P$270,10,FALSE)</f>
        <v>424</v>
      </c>
      <c r="K95" t="str">
        <f>VLOOKUP($A95,mittaukset_2002!$A$4:$P$270,11,FALSE)</f>
        <v> </v>
      </c>
      <c r="L95">
        <f>VLOOKUP($A95,mittaukset_2002!$A$4:$P$270,12,FALSE)</f>
        <v>26.1</v>
      </c>
      <c r="M95">
        <f>VLOOKUP($A95,mittaukset_2002!$A$4:$P$270,13,FALSE)</f>
        <v>1.7</v>
      </c>
      <c r="N95">
        <f>VLOOKUP($A95,mittaukset_2002!$A$4:$P$270,14,FALSE)</f>
        <v>-99</v>
      </c>
      <c r="O95">
        <f>VLOOKUP($A95,mittaukset_2002!$A$4:$P$270,15,FALSE)</f>
        <v>-99</v>
      </c>
      <c r="P95">
        <f>VLOOKUP($A95,mittaukset_2002!$A$4:$P$270,16,FALSE)</f>
        <v>2</v>
      </c>
      <c r="Q95" t="str">
        <f>VLOOKUP($A95,mittaukset_2007!$A$2:$E$268,2,FALSE)</f>
        <v>kuusi</v>
      </c>
      <c r="R95">
        <f>VLOOKUP($A95,mittaukset_2007!$A$2:$E$268,3,FALSE)</f>
        <v>440</v>
      </c>
      <c r="S95">
        <f>VLOOKUP($A95,mittaukset_2007!$A$2:$E$268,4,FALSE)</f>
        <v>415</v>
      </c>
      <c r="T95">
        <f>VLOOKUP($A95,mittaukset_2007!$A$2:$E$268,5,FALSE)</f>
        <v>1</v>
      </c>
      <c r="U95">
        <f>IF(ISNA(VLOOKUP($A95,maastolomake_2010!$A$2:$AF$230,3,FALSE)),"",VLOOKUP($A95,maastolomake_2010!$A$2:$AF$230,3,FALSE))</f>
      </c>
      <c r="V95">
        <f>IF(ISNA(VLOOKUP($A95,maastolomake_2010!$A$2:$AF$230,6,FALSE)),"",VLOOKUP($A95,maastolomake_2010!$A$2:$AF$230,6,FALSE))</f>
      </c>
      <c r="W95">
        <f>IF(ISNA(VLOOKUP($A95,maastolomake_2010!$A$2:$AF$230,7,FALSE)),"",VLOOKUP($A95,maastolomake_2010!$A$2:$AF$230,7,FALSE))</f>
      </c>
      <c r="X95">
        <f>IF(ISNA(VLOOKUP($A95,maastolomake_2010!$A$2:$AF$230,8,FALSE)),"",VLOOKUP($A95,maastolomake_2010!$A$2:$AF$230,8,FALSE))</f>
      </c>
      <c r="Y95">
        <f>IF(ISNA(VLOOKUP($A95,maastolomake_2010!$A$2:$AF$230,9,FALSE)),"",VLOOKUP($A95,maastolomake_2010!$A$2:$AF$230,9,FALSE))</f>
      </c>
      <c r="Z95">
        <f>IF(ISNA(VLOOKUP($A95,maastolomake_2010!$A$2:$AF$230,10,FALSE)),"",VLOOKUP($A95,maastolomake_2010!$A$2:$AF$230,10,FALSE))</f>
      </c>
      <c r="AA95">
        <f>IF(ISNA(VLOOKUP($A95,maastolomake_2010!$A$2:$AF$230,32,FALSE)),"",IF(VLOOKUP($A95,maastolomake_2010!$A$2:$AF$230,32,FALSE)=0,"",VLOOKUP($A95,maastolomake_2010!$A$2:$AF$230,32,FALSE)))</f>
      </c>
    </row>
    <row r="96" spans="1:27" ht="12.75">
      <c r="A96">
        <v>118</v>
      </c>
      <c r="B96">
        <f>VLOOKUP($A96,mittaukset_2002!$A$4:$P$270,2,FALSE)</f>
        <v>-15.282674471354333</v>
      </c>
      <c r="C96">
        <f>VLOOKUP($A96,mittaukset_2002!$A$4:$P$270,3,FALSE)</f>
        <v>-29.977381832074826</v>
      </c>
      <c r="D96">
        <f>VLOOKUP($A96,mittaukset_2002!$A$4:$P$270,4,FALSE)</f>
        <v>-3.1933610104036476</v>
      </c>
      <c r="E96">
        <f>VLOOKUP($A96,mittaukset_2002!$A$4:$P$270,5,FALSE)</f>
        <v>2515310.28358518</v>
      </c>
      <c r="F96">
        <f>VLOOKUP($A96,mittaukset_2002!$A$4:$P$270,6,FALSE)</f>
        <v>6859981.12476949</v>
      </c>
      <c r="G96">
        <f>VLOOKUP($A96,mittaukset_2002!$A$4:$P$270,7,FALSE)</f>
        <v>154.86663898959637</v>
      </c>
      <c r="H96">
        <f>VLOOKUP($A96,mittaukset_2002!$A$4:$P$270,8,FALSE)</f>
        <v>2</v>
      </c>
      <c r="I96">
        <f>VLOOKUP($A96,mittaukset_2002!$A$4:$P$270,9,FALSE)</f>
        <v>11</v>
      </c>
      <c r="J96">
        <f>VLOOKUP($A96,mittaukset_2002!$A$4:$P$270,10,FALSE)</f>
        <v>368</v>
      </c>
      <c r="K96" t="str">
        <f>VLOOKUP($A96,mittaukset_2002!$A$4:$P$270,11,FALSE)</f>
        <v> </v>
      </c>
      <c r="L96">
        <f>VLOOKUP($A96,mittaukset_2002!$A$4:$P$270,12,FALSE)</f>
        <v>27.1</v>
      </c>
      <c r="M96">
        <f>VLOOKUP($A96,mittaukset_2002!$A$4:$P$270,13,FALSE)</f>
        <v>2.7</v>
      </c>
      <c r="N96">
        <f>VLOOKUP($A96,mittaukset_2002!$A$4:$P$270,14,FALSE)</f>
        <v>-99</v>
      </c>
      <c r="O96">
        <f>VLOOKUP($A96,mittaukset_2002!$A$4:$P$270,15,FALSE)</f>
        <v>-99</v>
      </c>
      <c r="P96">
        <f>VLOOKUP($A96,mittaukset_2002!$A$4:$P$270,16,FALSE)</f>
        <v>2</v>
      </c>
      <c r="Q96" t="str">
        <f>VLOOKUP($A96,mittaukset_2007!$A$2:$E$268,2,FALSE)</f>
        <v>kuusi</v>
      </c>
      <c r="R96">
        <f>VLOOKUP($A96,mittaukset_2007!$A$2:$E$268,3,FALSE)</f>
        <v>383</v>
      </c>
      <c r="S96">
        <f>VLOOKUP($A96,mittaukset_2007!$A$2:$E$268,4,FALSE)</f>
        <v>375</v>
      </c>
      <c r="T96">
        <f>VLOOKUP($A96,mittaukset_2007!$A$2:$E$268,5,FALSE)</f>
        <v>0</v>
      </c>
      <c r="U96">
        <f>IF(ISNA(VLOOKUP($A96,maastolomake_2010!$A$2:$AF$230,3,FALSE)),"",VLOOKUP($A96,maastolomake_2010!$A$2:$AF$230,3,FALSE))</f>
        <v>40</v>
      </c>
      <c r="V96">
        <f>IF(ISNA(VLOOKUP($A96,maastolomake_2010!$A$2:$AF$230,6,FALSE)),"",VLOOKUP($A96,maastolomake_2010!$A$2:$AF$230,6,FALSE))</f>
        <v>1</v>
      </c>
      <c r="W96">
        <f>IF(ISNA(VLOOKUP($A96,maastolomake_2010!$A$2:$AF$230,7,FALSE)),"",VLOOKUP($A96,maastolomake_2010!$A$2:$AF$230,7,FALSE))</f>
        <v>1</v>
      </c>
      <c r="X96">
        <f>IF(ISNA(VLOOKUP($A96,maastolomake_2010!$A$2:$AF$230,8,FALSE)),"",VLOOKUP($A96,maastolomake_2010!$A$2:$AF$230,8,FALSE))</f>
        <v>2</v>
      </c>
      <c r="Y96">
        <f>IF(ISNA(VLOOKUP($A96,maastolomake_2010!$A$2:$AF$230,9,FALSE)),"",VLOOKUP($A96,maastolomake_2010!$A$2:$AF$230,9,FALSE))</f>
        <v>11</v>
      </c>
      <c r="Z96">
        <f>IF(ISNA(VLOOKUP($A96,maastolomake_2010!$A$2:$AF$230,10,FALSE)),"",VLOOKUP($A96,maastolomake_2010!$A$2:$AF$230,10,FALSE))</f>
        <v>393</v>
      </c>
      <c r="AA96">
        <f>IF(ISNA(VLOOKUP($A96,maastolomake_2010!$A$2:$AF$230,32,FALSE)),"",IF(VLOOKUP($A96,maastolomake_2010!$A$2:$AF$230,32,FALSE)=0,"",VLOOKUP($A96,maastolomake_2010!$A$2:$AF$230,32,FALSE)))</f>
      </c>
    </row>
    <row r="97" spans="1:27" ht="12.75">
      <c r="A97">
        <v>119</v>
      </c>
      <c r="B97">
        <f>VLOOKUP($A97,mittaukset_2002!$A$4:$P$270,2,FALSE)</f>
        <v>-15.640271113645294</v>
      </c>
      <c r="C97">
        <f>VLOOKUP($A97,mittaukset_2002!$A$4:$P$270,3,FALSE)</f>
        <v>-36.03992547484225</v>
      </c>
      <c r="D97">
        <f>VLOOKUP($A97,mittaukset_2002!$A$4:$P$270,4,FALSE)</f>
        <v>-4.263094258161914</v>
      </c>
      <c r="E97">
        <f>VLOOKUP($A97,mittaukset_2002!$A$4:$P$270,5,FALSE)</f>
        <v>2515308.734737247</v>
      </c>
      <c r="F97">
        <f>VLOOKUP($A97,mittaukset_2002!$A$4:$P$270,6,FALSE)</f>
        <v>6859975.252514313</v>
      </c>
      <c r="G97">
        <f>VLOOKUP($A97,mittaukset_2002!$A$4:$P$270,7,FALSE)</f>
        <v>153.7969057418381</v>
      </c>
      <c r="H97">
        <f>VLOOKUP($A97,mittaukset_2002!$A$4:$P$270,8,FALSE)</f>
        <v>3</v>
      </c>
      <c r="I97">
        <f>VLOOKUP($A97,mittaukset_2002!$A$4:$P$270,9,FALSE)</f>
        <v>11</v>
      </c>
      <c r="J97">
        <f>VLOOKUP($A97,mittaukset_2002!$A$4:$P$270,10,FALSE)</f>
        <v>222</v>
      </c>
      <c r="K97" t="str">
        <f>VLOOKUP($A97,mittaukset_2002!$A$4:$P$270,11,FALSE)</f>
        <v> </v>
      </c>
      <c r="L97">
        <f>VLOOKUP($A97,mittaukset_2002!$A$4:$P$270,12,FALSE)</f>
        <v>20.9</v>
      </c>
      <c r="M97">
        <f>VLOOKUP($A97,mittaukset_2002!$A$4:$P$270,13,FALSE)</f>
        <v>2.2</v>
      </c>
      <c r="N97">
        <f>VLOOKUP($A97,mittaukset_2002!$A$4:$P$270,14,FALSE)</f>
        <v>-99</v>
      </c>
      <c r="O97">
        <f>VLOOKUP($A97,mittaukset_2002!$A$4:$P$270,15,FALSE)</f>
        <v>-99</v>
      </c>
      <c r="P97">
        <f>VLOOKUP($A97,mittaukset_2002!$A$4:$P$270,16,FALSE)</f>
        <v>2</v>
      </c>
      <c r="Q97" t="str">
        <f>VLOOKUP($A97,mittaukset_2007!$A$2:$E$268,2,FALSE)</f>
        <v>koivu</v>
      </c>
      <c r="R97">
        <f>VLOOKUP($A97,mittaukset_2007!$A$2:$E$268,3,FALSE)</f>
        <v>224</v>
      </c>
      <c r="S97">
        <f>VLOOKUP($A97,mittaukset_2007!$A$2:$E$268,4,FALSE)</f>
        <v>249</v>
      </c>
      <c r="T97">
        <f>VLOOKUP($A97,mittaukset_2007!$A$2:$E$268,5,FALSE)</f>
        <v>0</v>
      </c>
      <c r="U97">
        <f>IF(ISNA(VLOOKUP($A97,maastolomake_2010!$A$2:$AF$230,3,FALSE)),"",VLOOKUP($A97,maastolomake_2010!$A$2:$AF$230,3,FALSE))</f>
        <v>36</v>
      </c>
      <c r="V97">
        <f>IF(ISNA(VLOOKUP($A97,maastolomake_2010!$A$2:$AF$230,6,FALSE)),"",VLOOKUP($A97,maastolomake_2010!$A$2:$AF$230,6,FALSE))</f>
        <v>1</v>
      </c>
      <c r="W97">
        <f>IF(ISNA(VLOOKUP($A97,maastolomake_2010!$A$2:$AF$230,7,FALSE)),"",VLOOKUP($A97,maastolomake_2010!$A$2:$AF$230,7,FALSE))</f>
        <v>1</v>
      </c>
      <c r="X97">
        <f>IF(ISNA(VLOOKUP($A97,maastolomake_2010!$A$2:$AF$230,8,FALSE)),"",VLOOKUP($A97,maastolomake_2010!$A$2:$AF$230,8,FALSE))</f>
        <v>3</v>
      </c>
      <c r="Y97">
        <f>IF(ISNA(VLOOKUP($A97,maastolomake_2010!$A$2:$AF$230,9,FALSE)),"",VLOOKUP($A97,maastolomake_2010!$A$2:$AF$230,9,FALSE))</f>
        <v>11</v>
      </c>
      <c r="Z97">
        <f>IF(ISNA(VLOOKUP($A97,maastolomake_2010!$A$2:$AF$230,10,FALSE)),"",VLOOKUP($A97,maastolomake_2010!$A$2:$AF$230,10,FALSE))</f>
        <v>232</v>
      </c>
      <c r="AA97">
        <f>IF(ISNA(VLOOKUP($A97,maastolomake_2010!$A$2:$AF$230,32,FALSE)),"",IF(VLOOKUP($A97,maastolomake_2010!$A$2:$AF$230,32,FALSE)=0,"",VLOOKUP($A97,maastolomake_2010!$A$2:$AF$230,32,FALSE)))</f>
      </c>
    </row>
    <row r="98" spans="1:27" ht="12.75">
      <c r="A98">
        <v>120</v>
      </c>
      <c r="B98">
        <f>VLOOKUP($A98,mittaukset_2002!$A$4:$P$270,2,FALSE)</f>
        <v>-12.00096407870368</v>
      </c>
      <c r="C98">
        <f>VLOOKUP($A98,mittaukset_2002!$A$4:$P$270,3,FALSE)</f>
        <v>-35.19084025195575</v>
      </c>
      <c r="D98">
        <f>VLOOKUP($A98,mittaukset_2002!$A$4:$P$270,4,FALSE)</f>
        <v>-3.424860142944531</v>
      </c>
      <c r="E98">
        <f>VLOOKUP($A98,mittaukset_2002!$A$4:$P$270,5,FALSE)</f>
        <v>2515312.470072956</v>
      </c>
      <c r="F98">
        <f>VLOOKUP($A98,mittaukset_2002!$A$4:$P$270,6,FALSE)</f>
        <v>6859975.365512332</v>
      </c>
      <c r="G98">
        <f>VLOOKUP($A98,mittaukset_2002!$A$4:$P$270,7,FALSE)</f>
        <v>154.63513985705546</v>
      </c>
      <c r="H98">
        <f>VLOOKUP($A98,mittaukset_2002!$A$4:$P$270,8,FALSE)</f>
        <v>48</v>
      </c>
      <c r="I98">
        <f>VLOOKUP($A98,mittaukset_2002!$A$4:$P$270,9,FALSE)</f>
        <v>11</v>
      </c>
      <c r="J98">
        <f>VLOOKUP($A98,mittaukset_2002!$A$4:$P$270,10,FALSE)</f>
        <v>310</v>
      </c>
      <c r="K98" t="str">
        <f>VLOOKUP($A98,mittaukset_2002!$A$4:$P$270,11,FALSE)</f>
        <v> </v>
      </c>
      <c r="L98">
        <f>VLOOKUP($A98,mittaukset_2002!$A$4:$P$270,12,FALSE)</f>
        <v>23.1</v>
      </c>
      <c r="M98">
        <f>VLOOKUP($A98,mittaukset_2002!$A$4:$P$270,13,FALSE)</f>
        <v>2.8</v>
      </c>
      <c r="N98">
        <f>VLOOKUP($A98,mittaukset_2002!$A$4:$P$270,14,FALSE)</f>
        <v>-99</v>
      </c>
      <c r="O98">
        <f>VLOOKUP($A98,mittaukset_2002!$A$4:$P$270,15,FALSE)</f>
        <v>-99</v>
      </c>
      <c r="P98">
        <f>VLOOKUP($A98,mittaukset_2002!$A$4:$P$270,16,FALSE)</f>
        <v>2</v>
      </c>
      <c r="Q98" t="str">
        <f>VLOOKUP($A98,mittaukset_2007!$A$2:$E$268,2,FALSE)</f>
        <v>pihta</v>
      </c>
      <c r="R98">
        <f>VLOOKUP($A98,mittaukset_2007!$A$2:$E$268,3,FALSE)</f>
        <v>315</v>
      </c>
      <c r="S98">
        <f>VLOOKUP($A98,mittaukset_2007!$A$2:$E$268,4,FALSE)</f>
        <v>284</v>
      </c>
      <c r="T98">
        <f>VLOOKUP($A98,mittaukset_2007!$A$2:$E$268,5,FALSE)</f>
        <v>0</v>
      </c>
      <c r="U98">
        <f>IF(ISNA(VLOOKUP($A98,maastolomake_2010!$A$2:$AF$230,3,FALSE)),"",VLOOKUP($A98,maastolomake_2010!$A$2:$AF$230,3,FALSE))</f>
        <v>38</v>
      </c>
      <c r="V98">
        <f>IF(ISNA(VLOOKUP($A98,maastolomake_2010!$A$2:$AF$230,6,FALSE)),"",VLOOKUP($A98,maastolomake_2010!$A$2:$AF$230,6,FALSE))</f>
        <v>1</v>
      </c>
      <c r="W98">
        <f>IF(ISNA(VLOOKUP($A98,maastolomake_2010!$A$2:$AF$230,7,FALSE)),"",VLOOKUP($A98,maastolomake_2010!$A$2:$AF$230,7,FALSE))</f>
        <v>1</v>
      </c>
      <c r="X98">
        <f>IF(ISNA(VLOOKUP($A98,maastolomake_2010!$A$2:$AF$230,8,FALSE)),"",VLOOKUP($A98,maastolomake_2010!$A$2:$AF$230,8,FALSE))</f>
        <v>21</v>
      </c>
      <c r="Y98">
        <f>IF(ISNA(VLOOKUP($A98,maastolomake_2010!$A$2:$AF$230,9,FALSE)),"",VLOOKUP($A98,maastolomake_2010!$A$2:$AF$230,9,FALSE))</f>
        <v>11</v>
      </c>
      <c r="Z98">
        <f>IF(ISNA(VLOOKUP($A98,maastolomake_2010!$A$2:$AF$230,10,FALSE)),"",VLOOKUP($A98,maastolomake_2010!$A$2:$AF$230,10,FALSE))</f>
        <v>320</v>
      </c>
      <c r="AA98" t="str">
        <f>IF(ISNA(VLOOKUP($A98,maastolomake_2010!$A$2:$AF$230,32,FALSE)),"",IF(VLOOKUP($A98,maastolomake_2010!$A$2:$AF$230,32,FALSE)=0,"",VLOOKUP($A98,maastolomake_2010!$A$2:$AF$230,32,FALSE)))</f>
        <v>Pihta</v>
      </c>
    </row>
    <row r="99" spans="1:27" ht="12.75">
      <c r="A99">
        <v>121</v>
      </c>
      <c r="B99">
        <f>VLOOKUP($A99,mittaukset_2002!$A$4:$P$270,2,FALSE)</f>
        <v>-11.4478978152398</v>
      </c>
      <c r="C99">
        <f>VLOOKUP($A99,mittaukset_2002!$A$4:$P$270,3,FALSE)</f>
        <v>-36.451956157101826</v>
      </c>
      <c r="D99">
        <f>VLOOKUP($A99,mittaukset_2002!$A$4:$P$270,4,FALSE)</f>
        <v>-3.7326650725680754</v>
      </c>
      <c r="E99">
        <f>VLOOKUP($A99,mittaukset_2002!$A$4:$P$270,5,FALSE)</f>
        <v>2515312.762959056</v>
      </c>
      <c r="F99">
        <f>VLOOKUP($A99,mittaukset_2002!$A$4:$P$270,6,FALSE)</f>
        <v>6859974.0199591555</v>
      </c>
      <c r="G99">
        <f>VLOOKUP($A99,mittaukset_2002!$A$4:$P$270,7,FALSE)</f>
        <v>154.32733492743193</v>
      </c>
      <c r="H99">
        <f>VLOOKUP($A99,mittaukset_2002!$A$4:$P$270,8,FALSE)</f>
        <v>48</v>
      </c>
      <c r="I99">
        <f>VLOOKUP($A99,mittaukset_2002!$A$4:$P$270,9,FALSE)</f>
        <v>11</v>
      </c>
      <c r="J99">
        <f>VLOOKUP($A99,mittaukset_2002!$A$4:$P$270,10,FALSE)</f>
        <v>259</v>
      </c>
      <c r="K99" t="str">
        <f>VLOOKUP($A99,mittaukset_2002!$A$4:$P$270,11,FALSE)</f>
        <v> </v>
      </c>
      <c r="L99">
        <f>VLOOKUP($A99,mittaukset_2002!$A$4:$P$270,12,FALSE)</f>
        <v>22.3</v>
      </c>
      <c r="M99">
        <f>VLOOKUP($A99,mittaukset_2002!$A$4:$P$270,13,FALSE)</f>
        <v>17.3</v>
      </c>
      <c r="N99">
        <f>VLOOKUP($A99,mittaukset_2002!$A$4:$P$270,14,FALSE)</f>
        <v>-99</v>
      </c>
      <c r="O99">
        <f>VLOOKUP($A99,mittaukset_2002!$A$4:$P$270,15,FALSE)</f>
        <v>-99</v>
      </c>
      <c r="P99">
        <f>VLOOKUP($A99,mittaukset_2002!$A$4:$P$270,16,FALSE)</f>
        <v>2</v>
      </c>
      <c r="Q99" t="str">
        <f>VLOOKUP($A99,mittaukset_2007!$A$2:$E$268,2,FALSE)</f>
        <v>pihta</v>
      </c>
      <c r="R99">
        <f>VLOOKUP($A99,mittaukset_2007!$A$2:$E$268,3,FALSE)</f>
        <v>258</v>
      </c>
      <c r="S99">
        <f>VLOOKUP($A99,mittaukset_2007!$A$2:$E$268,4,FALSE)</f>
        <v>272</v>
      </c>
      <c r="T99">
        <f>VLOOKUP($A99,mittaukset_2007!$A$2:$E$268,5,FALSE)</f>
        <v>0</v>
      </c>
      <c r="U99">
        <f>IF(ISNA(VLOOKUP($A99,maastolomake_2010!$A$2:$AF$230,3,FALSE)),"",VLOOKUP($A99,maastolomake_2010!$A$2:$AF$230,3,FALSE))</f>
        <v>37</v>
      </c>
      <c r="V99">
        <f>IF(ISNA(VLOOKUP($A99,maastolomake_2010!$A$2:$AF$230,6,FALSE)),"",VLOOKUP($A99,maastolomake_2010!$A$2:$AF$230,6,FALSE))</f>
        <v>1</v>
      </c>
      <c r="W99">
        <f>IF(ISNA(VLOOKUP($A99,maastolomake_2010!$A$2:$AF$230,7,FALSE)),"",VLOOKUP($A99,maastolomake_2010!$A$2:$AF$230,7,FALSE))</f>
        <v>1</v>
      </c>
      <c r="X99">
        <f>IF(ISNA(VLOOKUP($A99,maastolomake_2010!$A$2:$AF$230,8,FALSE)),"",VLOOKUP($A99,maastolomake_2010!$A$2:$AF$230,8,FALSE))</f>
        <v>21</v>
      </c>
      <c r="Y99">
        <f>IF(ISNA(VLOOKUP($A99,maastolomake_2010!$A$2:$AF$230,9,FALSE)),"",VLOOKUP($A99,maastolomake_2010!$A$2:$AF$230,9,FALSE))</f>
        <v>13</v>
      </c>
      <c r="Z99">
        <f>IF(ISNA(VLOOKUP($A99,maastolomake_2010!$A$2:$AF$230,10,FALSE)),"",VLOOKUP($A99,maastolomake_2010!$A$2:$AF$230,10,FALSE))</f>
        <v>264</v>
      </c>
      <c r="AA99" t="str">
        <f>IF(ISNA(VLOOKUP($A99,maastolomake_2010!$A$2:$AF$230,32,FALSE)),"",IF(VLOOKUP($A99,maastolomake_2010!$A$2:$AF$230,32,FALSE)=0,"",VLOOKUP($A99,maastolomake_2010!$A$2:$AF$230,32,FALSE)))</f>
        <v>Pihta. Erittäin pieni latvus. Kituva</v>
      </c>
    </row>
    <row r="100" spans="1:27" ht="12.75">
      <c r="A100">
        <v>122</v>
      </c>
      <c r="B100">
        <f>VLOOKUP($A100,mittaukset_2002!$A$4:$P$270,2,FALSE)</f>
        <v>-8.005653600694854</v>
      </c>
      <c r="C100">
        <f>VLOOKUP($A100,mittaukset_2002!$A$4:$P$270,3,FALSE)</f>
        <v>-35.974296586689</v>
      </c>
      <c r="D100">
        <f>VLOOKUP($A100,mittaukset_2002!$A$4:$P$270,4,FALSE)</f>
        <v>-3.7021893909238672</v>
      </c>
      <c r="E100">
        <f>VLOOKUP($A100,mittaukset_2002!$A$4:$P$270,5,FALSE)</f>
        <v>2515316.2317047557</v>
      </c>
      <c r="F100">
        <f>VLOOKUP($A100,mittaukset_2002!$A$4:$P$270,6,FALSE)</f>
        <v>6859973.807810227</v>
      </c>
      <c r="G100">
        <f>VLOOKUP($A100,mittaukset_2002!$A$4:$P$270,7,FALSE)</f>
        <v>154.35781060907613</v>
      </c>
      <c r="H100">
        <f>VLOOKUP($A100,mittaukset_2002!$A$4:$P$270,8,FALSE)</f>
        <v>48</v>
      </c>
      <c r="I100">
        <f>VLOOKUP($A100,mittaukset_2002!$A$4:$P$270,9,FALSE)</f>
        <v>11</v>
      </c>
      <c r="J100">
        <f>VLOOKUP($A100,mittaukset_2002!$A$4:$P$270,10,FALSE)</f>
        <v>280</v>
      </c>
      <c r="K100" t="str">
        <f>VLOOKUP($A100,mittaukset_2002!$A$4:$P$270,11,FALSE)</f>
        <v> </v>
      </c>
      <c r="L100">
        <f>VLOOKUP($A100,mittaukset_2002!$A$4:$P$270,12,FALSE)</f>
        <v>24.5</v>
      </c>
      <c r="M100">
        <f>VLOOKUP($A100,mittaukset_2002!$A$4:$P$270,13,FALSE)</f>
        <v>2.5</v>
      </c>
      <c r="N100">
        <f>VLOOKUP($A100,mittaukset_2002!$A$4:$P$270,14,FALSE)</f>
        <v>-99</v>
      </c>
      <c r="O100">
        <f>VLOOKUP($A100,mittaukset_2002!$A$4:$P$270,15,FALSE)</f>
        <v>-99</v>
      </c>
      <c r="P100">
        <f>VLOOKUP($A100,mittaukset_2002!$A$4:$P$270,16,FALSE)</f>
        <v>3</v>
      </c>
      <c r="Q100" t="str">
        <f>VLOOKUP($A100,mittaukset_2007!$A$2:$E$268,2,FALSE)</f>
        <v>pihta</v>
      </c>
      <c r="R100">
        <f>VLOOKUP($A100,mittaukset_2007!$A$2:$E$268,3,FALSE)</f>
        <v>286</v>
      </c>
      <c r="S100">
        <f>VLOOKUP($A100,mittaukset_2007!$A$2:$E$268,4,FALSE)</f>
        <v>301</v>
      </c>
      <c r="T100">
        <f>VLOOKUP($A100,mittaukset_2007!$A$2:$E$268,5,FALSE)</f>
        <v>0</v>
      </c>
      <c r="U100">
        <f>IF(ISNA(VLOOKUP($A100,maastolomake_2010!$A$2:$AF$230,3,FALSE)),"",VLOOKUP($A100,maastolomake_2010!$A$2:$AF$230,3,FALSE))</f>
        <v>87</v>
      </c>
      <c r="V100">
        <f>IF(ISNA(VLOOKUP($A100,maastolomake_2010!$A$2:$AF$230,6,FALSE)),"",VLOOKUP($A100,maastolomake_2010!$A$2:$AF$230,6,FALSE))</f>
        <v>1</v>
      </c>
      <c r="W100">
        <f>IF(ISNA(VLOOKUP($A100,maastolomake_2010!$A$2:$AF$230,7,FALSE)),"",VLOOKUP($A100,maastolomake_2010!$A$2:$AF$230,7,FALSE))</f>
        <v>1</v>
      </c>
      <c r="X100">
        <f>IF(ISNA(VLOOKUP($A100,maastolomake_2010!$A$2:$AF$230,8,FALSE)),"",VLOOKUP($A100,maastolomake_2010!$A$2:$AF$230,8,FALSE))</f>
        <v>21</v>
      </c>
      <c r="Y100">
        <f>IF(ISNA(VLOOKUP($A100,maastolomake_2010!$A$2:$AF$230,9,FALSE)),"",VLOOKUP($A100,maastolomake_2010!$A$2:$AF$230,9,FALSE))</f>
        <v>11</v>
      </c>
      <c r="Z100">
        <f>IF(ISNA(VLOOKUP($A100,maastolomake_2010!$A$2:$AF$230,10,FALSE)),"",VLOOKUP($A100,maastolomake_2010!$A$2:$AF$230,10,FALSE))</f>
        <v>294</v>
      </c>
      <c r="AA100" t="str">
        <f>IF(ISNA(VLOOKUP($A100,maastolomake_2010!$A$2:$AF$230,32,FALSE)),"",IF(VLOOKUP($A100,maastolomake_2010!$A$2:$AF$230,32,FALSE)=0,"",VLOOKUP($A100,maastolomake_2010!$A$2:$AF$230,32,FALSE)))</f>
        <v>Pihta</v>
      </c>
    </row>
    <row r="101" spans="1:27" ht="12.75">
      <c r="A101">
        <v>123</v>
      </c>
      <c r="B101">
        <f>VLOOKUP($A101,mittaukset_2002!$A$4:$P$270,2,FALSE)</f>
        <v>-4.681585853743499</v>
      </c>
      <c r="C101">
        <f>VLOOKUP($A101,mittaukset_2002!$A$4:$P$270,3,FALSE)</f>
        <v>-37.98208849265442</v>
      </c>
      <c r="D101">
        <f>VLOOKUP($A101,mittaukset_2002!$A$4:$P$270,4,FALSE)</f>
        <v>-3.759190195073625</v>
      </c>
      <c r="E101">
        <f>VLOOKUP($A101,mittaukset_2002!$A$4:$P$270,5,FALSE)</f>
        <v>2515319.0933377426</v>
      </c>
      <c r="F101">
        <f>VLOOKUP($A101,mittaukset_2002!$A$4:$P$270,6,FALSE)</f>
        <v>6859971.182603307</v>
      </c>
      <c r="G101">
        <f>VLOOKUP($A101,mittaukset_2002!$A$4:$P$270,7,FALSE)</f>
        <v>154.3008098049264</v>
      </c>
      <c r="H101">
        <f>VLOOKUP($A101,mittaukset_2002!$A$4:$P$270,8,FALSE)</f>
        <v>48</v>
      </c>
      <c r="I101">
        <f>VLOOKUP($A101,mittaukset_2002!$A$4:$P$270,9,FALSE)</f>
        <v>11</v>
      </c>
      <c r="J101">
        <f>VLOOKUP($A101,mittaukset_2002!$A$4:$P$270,10,FALSE)</f>
        <v>252</v>
      </c>
      <c r="K101" t="str">
        <f>VLOOKUP($A101,mittaukset_2002!$A$4:$P$270,11,FALSE)</f>
        <v> </v>
      </c>
      <c r="L101">
        <f>VLOOKUP($A101,mittaukset_2002!$A$4:$P$270,12,FALSE)</f>
        <v>24</v>
      </c>
      <c r="M101">
        <f>VLOOKUP($A101,mittaukset_2002!$A$4:$P$270,13,FALSE)</f>
        <v>15.1</v>
      </c>
      <c r="N101">
        <f>VLOOKUP($A101,mittaukset_2002!$A$4:$P$270,14,FALSE)</f>
        <v>-99</v>
      </c>
      <c r="O101">
        <f>VLOOKUP($A101,mittaukset_2002!$A$4:$P$270,15,FALSE)</f>
        <v>-99</v>
      </c>
      <c r="P101">
        <f>VLOOKUP($A101,mittaukset_2002!$A$4:$P$270,16,FALSE)</f>
        <v>3</v>
      </c>
      <c r="Q101" t="str">
        <f>VLOOKUP($A101,mittaukset_2007!$A$2:$E$268,2,FALSE)</f>
        <v>pihta</v>
      </c>
      <c r="R101">
        <f>VLOOKUP($A101,mittaukset_2007!$A$2:$E$268,3,FALSE)</f>
        <v>253</v>
      </c>
      <c r="S101">
        <f>VLOOKUP($A101,mittaukset_2007!$A$2:$E$268,4,FALSE)</f>
        <v>255</v>
      </c>
      <c r="T101">
        <f>VLOOKUP($A101,mittaukset_2007!$A$2:$E$268,5,FALSE)</f>
        <v>0</v>
      </c>
      <c r="U101">
        <f>IF(ISNA(VLOOKUP($A101,maastolomake_2010!$A$2:$AF$230,3,FALSE)),"",VLOOKUP($A101,maastolomake_2010!$A$2:$AF$230,3,FALSE))</f>
        <v>85</v>
      </c>
      <c r="V101">
        <f>IF(ISNA(VLOOKUP($A101,maastolomake_2010!$A$2:$AF$230,6,FALSE)),"",VLOOKUP($A101,maastolomake_2010!$A$2:$AF$230,6,FALSE))</f>
        <v>1</v>
      </c>
      <c r="W101">
        <f>IF(ISNA(VLOOKUP($A101,maastolomake_2010!$A$2:$AF$230,7,FALSE)),"",VLOOKUP($A101,maastolomake_2010!$A$2:$AF$230,7,FALSE))</f>
        <v>1</v>
      </c>
      <c r="X101">
        <f>IF(ISNA(VLOOKUP($A101,maastolomake_2010!$A$2:$AF$230,8,FALSE)),"",VLOOKUP($A101,maastolomake_2010!$A$2:$AF$230,8,FALSE))</f>
        <v>21</v>
      </c>
      <c r="Y101">
        <f>IF(ISNA(VLOOKUP($A101,maastolomake_2010!$A$2:$AF$230,9,FALSE)),"",VLOOKUP($A101,maastolomake_2010!$A$2:$AF$230,9,FALSE))</f>
        <v>13</v>
      </c>
      <c r="Z101">
        <f>IF(ISNA(VLOOKUP($A101,maastolomake_2010!$A$2:$AF$230,10,FALSE)),"",VLOOKUP($A101,maastolomake_2010!$A$2:$AF$230,10,FALSE))</f>
        <v>256</v>
      </c>
      <c r="AA101" t="str">
        <f>IF(ISNA(VLOOKUP($A101,maastolomake_2010!$A$2:$AF$230,32,FALSE)),"",IF(VLOOKUP($A101,maastolomake_2010!$A$2:$AF$230,32,FALSE)=0,"",VLOOKUP($A101,maastolomake_2010!$A$2:$AF$230,32,FALSE)))</f>
        <v>Pihta. Kituva</v>
      </c>
    </row>
    <row r="102" spans="1:27" ht="12.75">
      <c r="A102">
        <v>124</v>
      </c>
      <c r="B102">
        <f>VLOOKUP($A102,mittaukset_2002!$A$4:$P$270,2,FALSE)</f>
        <v>-1.28056117206491</v>
      </c>
      <c r="C102">
        <f>VLOOKUP($A102,mittaukset_2002!$A$4:$P$270,3,FALSE)</f>
        <v>-37.5243506932242</v>
      </c>
      <c r="D102">
        <f>VLOOKUP($A102,mittaukset_2002!$A$4:$P$270,4,FALSE)</f>
        <v>-3.167533298648692</v>
      </c>
      <c r="E102">
        <f>VLOOKUP($A102,mittaukset_2002!$A$4:$P$270,5,FALSE)</f>
        <v>2515322.517739438</v>
      </c>
      <c r="F102">
        <f>VLOOKUP($A102,mittaukset_2002!$A$4:$P$270,6,FALSE)</f>
        <v>6859970.959072985</v>
      </c>
      <c r="G102">
        <f>VLOOKUP($A102,mittaukset_2002!$A$4:$P$270,7,FALSE)</f>
        <v>154.8924667013513</v>
      </c>
      <c r="H102">
        <f>VLOOKUP($A102,mittaukset_2002!$A$4:$P$270,8,FALSE)</f>
        <v>48</v>
      </c>
      <c r="I102">
        <f>VLOOKUP($A102,mittaukset_2002!$A$4:$P$270,9,FALSE)</f>
        <v>11</v>
      </c>
      <c r="J102">
        <f>VLOOKUP($A102,mittaukset_2002!$A$4:$P$270,10,FALSE)</f>
        <v>242</v>
      </c>
      <c r="K102" t="str">
        <f>VLOOKUP($A102,mittaukset_2002!$A$4:$P$270,11,FALSE)</f>
        <v> </v>
      </c>
      <c r="L102">
        <f>VLOOKUP($A102,mittaukset_2002!$A$4:$P$270,12,FALSE)</f>
        <v>22.3</v>
      </c>
      <c r="M102">
        <f>VLOOKUP($A102,mittaukset_2002!$A$4:$P$270,13,FALSE)</f>
        <v>9.7</v>
      </c>
      <c r="N102">
        <f>VLOOKUP($A102,mittaukset_2002!$A$4:$P$270,14,FALSE)</f>
        <v>-99</v>
      </c>
      <c r="O102">
        <f>VLOOKUP($A102,mittaukset_2002!$A$4:$P$270,15,FALSE)</f>
        <v>-99</v>
      </c>
      <c r="P102">
        <f>VLOOKUP($A102,mittaukset_2002!$A$4:$P$270,16,FALSE)</f>
        <v>3</v>
      </c>
      <c r="Q102" t="str">
        <f>VLOOKUP($A102,mittaukset_2007!$A$2:$E$268,2,FALSE)</f>
        <v>pihta</v>
      </c>
      <c r="R102">
        <f>VLOOKUP($A102,mittaukset_2007!$A$2:$E$268,3,FALSE)</f>
        <v>245</v>
      </c>
      <c r="S102">
        <f>VLOOKUP($A102,mittaukset_2007!$A$2:$E$268,4,FALSE)</f>
        <v>245</v>
      </c>
      <c r="T102">
        <f>VLOOKUP($A102,mittaukset_2007!$A$2:$E$268,5,FALSE)</f>
        <v>0</v>
      </c>
      <c r="U102">
        <f>IF(ISNA(VLOOKUP($A102,maastolomake_2010!$A$2:$AF$230,3,FALSE)),"",VLOOKUP($A102,maastolomake_2010!$A$2:$AF$230,3,FALSE))</f>
        <v>86</v>
      </c>
      <c r="V102">
        <f>IF(ISNA(VLOOKUP($A102,maastolomake_2010!$A$2:$AF$230,6,FALSE)),"",VLOOKUP($A102,maastolomake_2010!$A$2:$AF$230,6,FALSE))</f>
        <v>1</v>
      </c>
      <c r="W102">
        <f>IF(ISNA(VLOOKUP($A102,maastolomake_2010!$A$2:$AF$230,7,FALSE)),"",VLOOKUP($A102,maastolomake_2010!$A$2:$AF$230,7,FALSE))</f>
        <v>1</v>
      </c>
      <c r="X102">
        <f>IF(ISNA(VLOOKUP($A102,maastolomake_2010!$A$2:$AF$230,8,FALSE)),"",VLOOKUP($A102,maastolomake_2010!$A$2:$AF$230,8,FALSE))</f>
        <v>21</v>
      </c>
      <c r="Y102">
        <f>IF(ISNA(VLOOKUP($A102,maastolomake_2010!$A$2:$AF$230,9,FALSE)),"",VLOOKUP($A102,maastolomake_2010!$A$2:$AF$230,9,FALSE))</f>
        <v>12</v>
      </c>
      <c r="Z102">
        <f>IF(ISNA(VLOOKUP($A102,maastolomake_2010!$A$2:$AF$230,10,FALSE)),"",VLOOKUP($A102,maastolomake_2010!$A$2:$AF$230,10,FALSE))</f>
        <v>249</v>
      </c>
      <c r="AA102" t="str">
        <f>IF(ISNA(VLOOKUP($A102,maastolomake_2010!$A$2:$AF$230,32,FALSE)),"",IF(VLOOKUP($A102,maastolomake_2010!$A$2:$AF$230,32,FALSE)=0,"",VLOOKUP($A102,maastolomake_2010!$A$2:$AF$230,32,FALSE)))</f>
        <v>Pihta. Harsu</v>
      </c>
    </row>
    <row r="103" spans="1:27" ht="12.75">
      <c r="A103">
        <v>125</v>
      </c>
      <c r="B103">
        <f>VLOOKUP($A103,mittaukset_2002!$A$4:$P$270,2,FALSE)</f>
        <v>0.8937659834346606</v>
      </c>
      <c r="C103">
        <f>VLOOKUP($A103,mittaukset_2002!$A$4:$P$270,3,FALSE)</f>
        <v>-34.11324693788239</v>
      </c>
      <c r="D103">
        <f>VLOOKUP($A103,mittaukset_2002!$A$4:$P$270,4,FALSE)</f>
        <v>-1.9314993677944752</v>
      </c>
      <c r="E103">
        <f>VLOOKUP($A103,mittaukset_2002!$A$4:$P$270,5,FALSE)</f>
        <v>2515325.3233993687</v>
      </c>
      <c r="F103">
        <f>VLOOKUP($A103,mittaukset_2002!$A$4:$P$270,6,FALSE)</f>
        <v>6859973.873107947</v>
      </c>
      <c r="G103">
        <f>VLOOKUP($A103,mittaukset_2002!$A$4:$P$270,7,FALSE)</f>
        <v>156.12850063220552</v>
      </c>
      <c r="H103">
        <f>VLOOKUP($A103,mittaukset_2002!$A$4:$P$270,8,FALSE)</f>
        <v>2</v>
      </c>
      <c r="I103">
        <f>VLOOKUP($A103,mittaukset_2002!$A$4:$P$270,9,FALSE)</f>
        <v>11</v>
      </c>
      <c r="J103">
        <f>VLOOKUP($A103,mittaukset_2002!$A$4:$P$270,10,FALSE)</f>
        <v>332</v>
      </c>
      <c r="K103" t="str">
        <f>VLOOKUP($A103,mittaukset_2002!$A$4:$P$270,11,FALSE)</f>
        <v> </v>
      </c>
      <c r="L103">
        <f>VLOOKUP($A103,mittaukset_2002!$A$4:$P$270,12,FALSE)</f>
        <v>26.6</v>
      </c>
      <c r="M103">
        <f>VLOOKUP($A103,mittaukset_2002!$A$4:$P$270,13,FALSE)</f>
        <v>9.8</v>
      </c>
      <c r="N103">
        <f>VLOOKUP($A103,mittaukset_2002!$A$4:$P$270,14,FALSE)</f>
        <v>-99</v>
      </c>
      <c r="O103">
        <f>VLOOKUP($A103,mittaukset_2002!$A$4:$P$270,15,FALSE)</f>
        <v>-99</v>
      </c>
      <c r="P103">
        <f>VLOOKUP($A103,mittaukset_2002!$A$4:$P$270,16,FALSE)</f>
        <v>4</v>
      </c>
      <c r="Q103" t="str">
        <f>VLOOKUP($A103,mittaukset_2007!$A$2:$E$268,2,FALSE)</f>
        <v>kuusi</v>
      </c>
      <c r="R103">
        <f>VLOOKUP($A103,mittaukset_2007!$A$2:$E$268,3,FALSE)</f>
        <v>352</v>
      </c>
      <c r="S103">
        <f>VLOOKUP($A103,mittaukset_2007!$A$2:$E$268,4,FALSE)</f>
        <v>348</v>
      </c>
      <c r="T103">
        <f>VLOOKUP($A103,mittaukset_2007!$A$2:$E$268,5,FALSE)</f>
        <v>0</v>
      </c>
      <c r="U103">
        <f>IF(ISNA(VLOOKUP($A103,maastolomake_2010!$A$2:$AF$230,3,FALSE)),"",VLOOKUP($A103,maastolomake_2010!$A$2:$AF$230,3,FALSE))</f>
        <v>88</v>
      </c>
      <c r="V103">
        <f>IF(ISNA(VLOOKUP($A103,maastolomake_2010!$A$2:$AF$230,6,FALSE)),"",VLOOKUP($A103,maastolomake_2010!$A$2:$AF$230,6,FALSE))</f>
        <v>1</v>
      </c>
      <c r="W103">
        <f>IF(ISNA(VLOOKUP($A103,maastolomake_2010!$A$2:$AF$230,7,FALSE)),"",VLOOKUP($A103,maastolomake_2010!$A$2:$AF$230,7,FALSE))</f>
        <v>1</v>
      </c>
      <c r="X103">
        <f>IF(ISNA(VLOOKUP($A103,maastolomake_2010!$A$2:$AF$230,8,FALSE)),"",VLOOKUP($A103,maastolomake_2010!$A$2:$AF$230,8,FALSE))</f>
        <v>2</v>
      </c>
      <c r="Y103">
        <f>IF(ISNA(VLOOKUP($A103,maastolomake_2010!$A$2:$AF$230,9,FALSE)),"",VLOOKUP($A103,maastolomake_2010!$A$2:$AF$230,9,FALSE))</f>
        <v>11</v>
      </c>
      <c r="Z103">
        <f>IF(ISNA(VLOOKUP($A103,maastolomake_2010!$A$2:$AF$230,10,FALSE)),"",VLOOKUP($A103,maastolomake_2010!$A$2:$AF$230,10,FALSE))</f>
        <v>360</v>
      </c>
      <c r="AA103">
        <f>IF(ISNA(VLOOKUP($A103,maastolomake_2010!$A$2:$AF$230,32,FALSE)),"",IF(VLOOKUP($A103,maastolomake_2010!$A$2:$AF$230,32,FALSE)=0,"",VLOOKUP($A103,maastolomake_2010!$A$2:$AF$230,32,FALSE)))</f>
      </c>
    </row>
    <row r="104" spans="1:27" ht="12.75">
      <c r="A104">
        <v>126</v>
      </c>
      <c r="B104">
        <f>VLOOKUP($A104,mittaukset_2002!$A$4:$P$270,2,FALSE)</f>
        <v>3.5023440744082963</v>
      </c>
      <c r="C104">
        <f>VLOOKUP($A104,mittaukset_2002!$A$4:$P$270,3,FALSE)</f>
        <v>-33.8823669836182</v>
      </c>
      <c r="D104">
        <f>VLOOKUP($A104,mittaukset_2002!$A$4:$P$270,4,FALSE)</f>
        <v>-1.9185549829151256</v>
      </c>
      <c r="E104">
        <f>VLOOKUP($A104,mittaukset_2002!$A$4:$P$270,5,FALSE)</f>
        <v>2515327.926148396</v>
      </c>
      <c r="F104">
        <f>VLOOKUP($A104,mittaukset_2002!$A$4:$P$270,6,FALSE)</f>
        <v>6859973.583828303</v>
      </c>
      <c r="G104">
        <f>VLOOKUP($A104,mittaukset_2002!$A$4:$P$270,7,FALSE)</f>
        <v>156.1414450170849</v>
      </c>
      <c r="H104">
        <f>VLOOKUP($A104,mittaukset_2002!$A$4:$P$270,8,FALSE)</f>
        <v>2</v>
      </c>
      <c r="I104">
        <f>VLOOKUP($A104,mittaukset_2002!$A$4:$P$270,9,FALSE)</f>
        <v>11</v>
      </c>
      <c r="J104">
        <f>VLOOKUP($A104,mittaukset_2002!$A$4:$P$270,10,FALSE)</f>
        <v>346</v>
      </c>
      <c r="K104" t="str">
        <f>VLOOKUP($A104,mittaukset_2002!$A$4:$P$270,11,FALSE)</f>
        <v> </v>
      </c>
      <c r="L104">
        <f>VLOOKUP($A104,mittaukset_2002!$A$4:$P$270,12,FALSE)</f>
        <v>26.8</v>
      </c>
      <c r="M104">
        <f>VLOOKUP($A104,mittaukset_2002!$A$4:$P$270,13,FALSE)</f>
        <v>9.4</v>
      </c>
      <c r="N104">
        <f>VLOOKUP($A104,mittaukset_2002!$A$4:$P$270,14,FALSE)</f>
        <v>-99</v>
      </c>
      <c r="O104">
        <f>VLOOKUP($A104,mittaukset_2002!$A$4:$P$270,15,FALSE)</f>
        <v>-99</v>
      </c>
      <c r="P104">
        <f>VLOOKUP($A104,mittaukset_2002!$A$4:$P$270,16,FALSE)</f>
        <v>4</v>
      </c>
      <c r="Q104" t="str">
        <f>VLOOKUP($A104,mittaukset_2007!$A$2:$E$268,2,FALSE)</f>
        <v>kuusi</v>
      </c>
      <c r="R104">
        <f>VLOOKUP($A104,mittaukset_2007!$A$2:$E$268,3,FALSE)</f>
        <v>360</v>
      </c>
      <c r="S104">
        <f>VLOOKUP($A104,mittaukset_2007!$A$2:$E$268,4,FALSE)</f>
        <v>368</v>
      </c>
      <c r="T104">
        <f>VLOOKUP($A104,mittaukset_2007!$A$2:$E$268,5,FALSE)</f>
        <v>0</v>
      </c>
      <c r="U104">
        <f>IF(ISNA(VLOOKUP($A104,maastolomake_2010!$A$2:$AF$230,3,FALSE)),"",VLOOKUP($A104,maastolomake_2010!$A$2:$AF$230,3,FALSE))</f>
        <v>129</v>
      </c>
      <c r="V104">
        <f>IF(ISNA(VLOOKUP($A104,maastolomake_2010!$A$2:$AF$230,6,FALSE)),"",VLOOKUP($A104,maastolomake_2010!$A$2:$AF$230,6,FALSE))</f>
        <v>1</v>
      </c>
      <c r="W104">
        <f>IF(ISNA(VLOOKUP($A104,maastolomake_2010!$A$2:$AF$230,7,FALSE)),"",VLOOKUP($A104,maastolomake_2010!$A$2:$AF$230,7,FALSE))</f>
        <v>1</v>
      </c>
      <c r="X104">
        <f>IF(ISNA(VLOOKUP($A104,maastolomake_2010!$A$2:$AF$230,8,FALSE)),"",VLOOKUP($A104,maastolomake_2010!$A$2:$AF$230,8,FALSE))</f>
        <v>2</v>
      </c>
      <c r="Y104">
        <f>IF(ISNA(VLOOKUP($A104,maastolomake_2010!$A$2:$AF$230,9,FALSE)),"",VLOOKUP($A104,maastolomake_2010!$A$2:$AF$230,9,FALSE))</f>
        <v>11</v>
      </c>
      <c r="Z104">
        <f>IF(ISNA(VLOOKUP($A104,maastolomake_2010!$A$2:$AF$230,10,FALSE)),"",VLOOKUP($A104,maastolomake_2010!$A$2:$AF$230,10,FALSE))</f>
        <v>369</v>
      </c>
      <c r="AA104">
        <f>IF(ISNA(VLOOKUP($A104,maastolomake_2010!$A$2:$AF$230,32,FALSE)),"",IF(VLOOKUP($A104,maastolomake_2010!$A$2:$AF$230,32,FALSE)=0,"",VLOOKUP($A104,maastolomake_2010!$A$2:$AF$230,32,FALSE)))</f>
      </c>
    </row>
    <row r="105" spans="1:27" ht="12.75">
      <c r="A105">
        <v>127</v>
      </c>
      <c r="B105">
        <f>VLOOKUP($A105,mittaukset_2002!$A$4:$P$270,2,FALSE)</f>
        <v>7.1818179753153935</v>
      </c>
      <c r="C105">
        <f>VLOOKUP($A105,mittaukset_2002!$A$4:$P$270,3,FALSE)</f>
        <v>-33.68599378126906</v>
      </c>
      <c r="D105">
        <f>VLOOKUP($A105,mittaukset_2002!$A$4:$P$270,4,FALSE)</f>
        <v>-1.576182084790441</v>
      </c>
      <c r="E105">
        <f>VLOOKUP($A105,mittaukset_2002!$A$4:$P$270,5,FALSE)</f>
        <v>2515331.571845204</v>
      </c>
      <c r="F105">
        <f>VLOOKUP($A105,mittaukset_2002!$A$4:$P$270,6,FALSE)</f>
        <v>6859973.049052268</v>
      </c>
      <c r="G105">
        <f>VLOOKUP($A105,mittaukset_2002!$A$4:$P$270,7,FALSE)</f>
        <v>156.48381791520956</v>
      </c>
      <c r="H105">
        <f>VLOOKUP($A105,mittaukset_2002!$A$4:$P$270,8,FALSE)</f>
        <v>2</v>
      </c>
      <c r="I105">
        <f>VLOOKUP($A105,mittaukset_2002!$A$4:$P$270,9,FALSE)</f>
        <v>11</v>
      </c>
      <c r="J105">
        <f>VLOOKUP($A105,mittaukset_2002!$A$4:$P$270,10,FALSE)</f>
        <v>274</v>
      </c>
      <c r="K105" t="str">
        <f>VLOOKUP($A105,mittaukset_2002!$A$4:$P$270,11,FALSE)</f>
        <v> </v>
      </c>
      <c r="L105">
        <f>VLOOKUP($A105,mittaukset_2002!$A$4:$P$270,12,FALSE)</f>
        <v>24.3</v>
      </c>
      <c r="M105">
        <f>VLOOKUP($A105,mittaukset_2002!$A$4:$P$270,13,FALSE)</f>
        <v>4.5</v>
      </c>
      <c r="N105">
        <f>VLOOKUP($A105,mittaukset_2002!$A$4:$P$270,14,FALSE)</f>
        <v>-99</v>
      </c>
      <c r="O105">
        <f>VLOOKUP($A105,mittaukset_2002!$A$4:$P$270,15,FALSE)</f>
        <v>-99</v>
      </c>
      <c r="P105">
        <f>VLOOKUP($A105,mittaukset_2002!$A$4:$P$270,16,FALSE)</f>
        <v>4</v>
      </c>
      <c r="Q105" t="str">
        <f>VLOOKUP($A105,mittaukset_2007!$A$2:$E$268,2,FALSE)</f>
        <v>kuusi</v>
      </c>
      <c r="R105">
        <f>VLOOKUP($A105,mittaukset_2007!$A$2:$E$268,3,FALSE)</f>
        <v>289</v>
      </c>
      <c r="S105">
        <f>VLOOKUP($A105,mittaukset_2007!$A$2:$E$268,4,FALSE)</f>
        <v>284</v>
      </c>
      <c r="T105">
        <f>VLOOKUP($A105,mittaukset_2007!$A$2:$E$268,5,FALSE)</f>
        <v>1</v>
      </c>
      <c r="U105">
        <f>IF(ISNA(VLOOKUP($A105,maastolomake_2010!$A$2:$AF$230,3,FALSE)),"",VLOOKUP($A105,maastolomake_2010!$A$2:$AF$230,3,FALSE))</f>
      </c>
      <c r="V105">
        <f>IF(ISNA(VLOOKUP($A105,maastolomake_2010!$A$2:$AF$230,6,FALSE)),"",VLOOKUP($A105,maastolomake_2010!$A$2:$AF$230,6,FALSE))</f>
      </c>
      <c r="W105">
        <f>IF(ISNA(VLOOKUP($A105,maastolomake_2010!$A$2:$AF$230,7,FALSE)),"",VLOOKUP($A105,maastolomake_2010!$A$2:$AF$230,7,FALSE))</f>
      </c>
      <c r="X105">
        <f>IF(ISNA(VLOOKUP($A105,maastolomake_2010!$A$2:$AF$230,8,FALSE)),"",VLOOKUP($A105,maastolomake_2010!$A$2:$AF$230,8,FALSE))</f>
      </c>
      <c r="Y105">
        <f>IF(ISNA(VLOOKUP($A105,maastolomake_2010!$A$2:$AF$230,9,FALSE)),"",VLOOKUP($A105,maastolomake_2010!$A$2:$AF$230,9,FALSE))</f>
      </c>
      <c r="Z105">
        <f>IF(ISNA(VLOOKUP($A105,maastolomake_2010!$A$2:$AF$230,10,FALSE)),"",VLOOKUP($A105,maastolomake_2010!$A$2:$AF$230,10,FALSE))</f>
      </c>
      <c r="AA105">
        <f>IF(ISNA(VLOOKUP($A105,maastolomake_2010!$A$2:$AF$230,32,FALSE)),"",IF(VLOOKUP($A105,maastolomake_2010!$A$2:$AF$230,32,FALSE)=0,"",VLOOKUP($A105,maastolomake_2010!$A$2:$AF$230,32,FALSE)))</f>
      </c>
    </row>
    <row r="106" spans="1:27" ht="12.75">
      <c r="A106">
        <v>128</v>
      </c>
      <c r="B106">
        <f>VLOOKUP($A106,mittaukset_2002!$A$4:$P$270,2,FALSE)</f>
        <v>3.75796368035365</v>
      </c>
      <c r="C106">
        <f>VLOOKUP($A106,mittaukset_2002!$A$4:$P$270,3,FALSE)</f>
        <v>-38.292397131586185</v>
      </c>
      <c r="D106">
        <f>VLOOKUP($A106,mittaukset_2002!$A$4:$P$270,4,FALSE)</f>
        <v>-2.6291530788654973</v>
      </c>
      <c r="E106">
        <f>VLOOKUP($A106,mittaukset_2002!$A$4:$P$270,5,FALSE)</f>
        <v>2515327.305050097</v>
      </c>
      <c r="F106">
        <f>VLOOKUP($A106,mittaukset_2002!$A$4:$P$270,6,FALSE)</f>
        <v>6859969.210277778</v>
      </c>
      <c r="G106">
        <f>VLOOKUP($A106,mittaukset_2002!$A$4:$P$270,7,FALSE)</f>
        <v>155.4308469211345</v>
      </c>
      <c r="H106">
        <f>VLOOKUP($A106,mittaukset_2002!$A$4:$P$270,8,FALSE)</f>
        <v>48</v>
      </c>
      <c r="I106">
        <f>VLOOKUP($A106,mittaukset_2002!$A$4:$P$270,9,FALSE)</f>
        <v>11</v>
      </c>
      <c r="J106">
        <f>VLOOKUP($A106,mittaukset_2002!$A$4:$P$270,10,FALSE)</f>
        <v>246</v>
      </c>
      <c r="K106" t="str">
        <f>VLOOKUP($A106,mittaukset_2002!$A$4:$P$270,11,FALSE)</f>
        <v> </v>
      </c>
      <c r="L106">
        <f>VLOOKUP($A106,mittaukset_2002!$A$4:$P$270,12,FALSE)</f>
        <v>23.4</v>
      </c>
      <c r="M106">
        <f>VLOOKUP($A106,mittaukset_2002!$A$4:$P$270,13,FALSE)</f>
        <v>8.1</v>
      </c>
      <c r="N106">
        <f>VLOOKUP($A106,mittaukset_2002!$A$4:$P$270,14,FALSE)</f>
        <v>-99</v>
      </c>
      <c r="O106">
        <f>VLOOKUP($A106,mittaukset_2002!$A$4:$P$270,15,FALSE)</f>
        <v>-99</v>
      </c>
      <c r="P106">
        <f>VLOOKUP($A106,mittaukset_2002!$A$4:$P$270,16,FALSE)</f>
        <v>4</v>
      </c>
      <c r="Q106" t="str">
        <f>VLOOKUP($A106,mittaukset_2007!$A$2:$E$268,2,FALSE)</f>
        <v>pihta</v>
      </c>
      <c r="R106">
        <f>VLOOKUP($A106,mittaukset_2007!$A$2:$E$268,3,FALSE)</f>
        <v>249</v>
      </c>
      <c r="S106">
        <f>VLOOKUP($A106,mittaukset_2007!$A$2:$E$268,4,FALSE)</f>
        <v>253</v>
      </c>
      <c r="T106">
        <f>VLOOKUP($A106,mittaukset_2007!$A$2:$E$268,5,FALSE)</f>
        <v>0</v>
      </c>
      <c r="U106">
        <f>IF(ISNA(VLOOKUP($A106,maastolomake_2010!$A$2:$AF$230,3,FALSE)),"",VLOOKUP($A106,maastolomake_2010!$A$2:$AF$230,3,FALSE))</f>
        <v>127</v>
      </c>
      <c r="V106">
        <f>IF(ISNA(VLOOKUP($A106,maastolomake_2010!$A$2:$AF$230,6,FALSE)),"",VLOOKUP($A106,maastolomake_2010!$A$2:$AF$230,6,FALSE))</f>
        <v>1</v>
      </c>
      <c r="W106">
        <f>IF(ISNA(VLOOKUP($A106,maastolomake_2010!$A$2:$AF$230,7,FALSE)),"",VLOOKUP($A106,maastolomake_2010!$A$2:$AF$230,7,FALSE))</f>
        <v>1</v>
      </c>
      <c r="X106">
        <f>IF(ISNA(VLOOKUP($A106,maastolomake_2010!$A$2:$AF$230,8,FALSE)),"",VLOOKUP($A106,maastolomake_2010!$A$2:$AF$230,8,FALSE))</f>
        <v>21</v>
      </c>
      <c r="Y106">
        <f>IF(ISNA(VLOOKUP($A106,maastolomake_2010!$A$2:$AF$230,9,FALSE)),"",VLOOKUP($A106,maastolomake_2010!$A$2:$AF$230,9,FALSE))</f>
        <v>11</v>
      </c>
      <c r="Z106">
        <f>IF(ISNA(VLOOKUP($A106,maastolomake_2010!$A$2:$AF$230,10,FALSE)),"",VLOOKUP($A106,maastolomake_2010!$A$2:$AF$230,10,FALSE))</f>
        <v>253</v>
      </c>
      <c r="AA106" t="str">
        <f>IF(ISNA(VLOOKUP($A106,maastolomake_2010!$A$2:$AF$230,32,FALSE)),"",IF(VLOOKUP($A106,maastolomake_2010!$A$2:$AF$230,32,FALSE)=0,"",VLOOKUP($A106,maastolomake_2010!$A$2:$AF$230,32,FALSE)))</f>
        <v>Pihta</v>
      </c>
    </row>
    <row r="107" spans="1:27" ht="12.75">
      <c r="A107">
        <v>129</v>
      </c>
      <c r="B107">
        <f>VLOOKUP($A107,mittaukset_2002!$A$4:$P$270,2,FALSE)</f>
        <v>4.280057452694053</v>
      </c>
      <c r="C107">
        <f>VLOOKUP($A107,mittaukset_2002!$A$4:$P$270,3,FALSE)</f>
        <v>-39.94119986500497</v>
      </c>
      <c r="D107">
        <f>VLOOKUP($A107,mittaukset_2002!$A$4:$P$270,4,FALSE)</f>
        <v>-2.7614375637467425</v>
      </c>
      <c r="E107">
        <f>VLOOKUP($A107,mittaukset_2002!$A$4:$P$270,5,FALSE)</f>
        <v>2515327.4909456098</v>
      </c>
      <c r="F107">
        <f>VLOOKUP($A107,mittaukset_2002!$A$4:$P$270,6,FALSE)</f>
        <v>6859967.49080832</v>
      </c>
      <c r="G107">
        <f>VLOOKUP($A107,mittaukset_2002!$A$4:$P$270,7,FALSE)</f>
        <v>155.29856243625326</v>
      </c>
      <c r="H107">
        <f>VLOOKUP($A107,mittaukset_2002!$A$4:$P$270,8,FALSE)</f>
        <v>48</v>
      </c>
      <c r="I107">
        <f>VLOOKUP($A107,mittaukset_2002!$A$4:$P$270,9,FALSE)</f>
        <v>11</v>
      </c>
      <c r="J107">
        <f>VLOOKUP($A107,mittaukset_2002!$A$4:$P$270,10,FALSE)</f>
        <v>235</v>
      </c>
      <c r="K107" t="str">
        <f>VLOOKUP($A107,mittaukset_2002!$A$4:$P$270,11,FALSE)</f>
        <v> </v>
      </c>
      <c r="L107">
        <f>VLOOKUP($A107,mittaukset_2002!$A$4:$P$270,12,FALSE)</f>
        <v>21.9</v>
      </c>
      <c r="M107">
        <f>VLOOKUP($A107,mittaukset_2002!$A$4:$P$270,13,FALSE)</f>
        <v>7.2</v>
      </c>
      <c r="N107">
        <f>VLOOKUP($A107,mittaukset_2002!$A$4:$P$270,14,FALSE)</f>
        <v>-99</v>
      </c>
      <c r="O107">
        <f>VLOOKUP($A107,mittaukset_2002!$A$4:$P$270,15,FALSE)</f>
        <v>-99</v>
      </c>
      <c r="P107">
        <f>VLOOKUP($A107,mittaukset_2002!$A$4:$P$270,16,FALSE)</f>
        <v>4</v>
      </c>
      <c r="Q107" t="str">
        <f>VLOOKUP($A107,mittaukset_2007!$A$2:$E$268,2,FALSE)</f>
        <v>pihta</v>
      </c>
      <c r="R107">
        <f>VLOOKUP($A107,mittaukset_2007!$A$2:$E$268,3,FALSE)</f>
        <v>244</v>
      </c>
      <c r="S107">
        <f>VLOOKUP($A107,mittaukset_2007!$A$2:$E$268,4,FALSE)</f>
        <v>243</v>
      </c>
      <c r="T107">
        <f>VLOOKUP($A107,mittaukset_2007!$A$2:$E$268,5,FALSE)</f>
        <v>0</v>
      </c>
      <c r="U107">
        <f>IF(ISNA(VLOOKUP($A107,maastolomake_2010!$A$2:$AF$230,3,FALSE)),"",VLOOKUP($A107,maastolomake_2010!$A$2:$AF$230,3,FALSE))</f>
        <v>703</v>
      </c>
      <c r="V107">
        <f>IF(ISNA(VLOOKUP($A107,maastolomake_2010!$A$2:$AF$230,6,FALSE)),"",VLOOKUP($A107,maastolomake_2010!$A$2:$AF$230,6,FALSE))</f>
        <v>3</v>
      </c>
      <c r="W107">
        <f>IF(ISNA(VLOOKUP($A107,maastolomake_2010!$A$2:$AF$230,7,FALSE)),"",VLOOKUP($A107,maastolomake_2010!$A$2:$AF$230,7,FALSE))</f>
        <v>1</v>
      </c>
      <c r="X107">
        <f>IF(ISNA(VLOOKUP($A107,maastolomake_2010!$A$2:$AF$230,8,FALSE)),"",VLOOKUP($A107,maastolomake_2010!$A$2:$AF$230,8,FALSE))</f>
        <v>21</v>
      </c>
      <c r="Y107">
        <f>IF(ISNA(VLOOKUP($A107,maastolomake_2010!$A$2:$AF$230,9,FALSE)),"",VLOOKUP($A107,maastolomake_2010!$A$2:$AF$230,9,FALSE))</f>
        <v>12</v>
      </c>
      <c r="Z107">
        <f>IF(ISNA(VLOOKUP($A107,maastolomake_2010!$A$2:$AF$230,10,FALSE)),"",VLOOKUP($A107,maastolomake_2010!$A$2:$AF$230,10,FALSE))</f>
        <v>249</v>
      </c>
      <c r="AA107" t="str">
        <f>IF(ISNA(VLOOKUP($A107,maastolomake_2010!$A$2:$AF$230,32,FALSE)),"",IF(VLOOKUP($A107,maastolomake_2010!$A$2:$AF$230,32,FALSE)=0,"",VLOOKUP($A107,maastolomake_2010!$A$2:$AF$230,32,FALSE)))</f>
        <v>Pihta. Latvus toispuoleinen. Puu nro 127 varjostaa</v>
      </c>
    </row>
    <row r="108" spans="1:27" ht="12.75">
      <c r="A108">
        <v>130</v>
      </c>
      <c r="B108">
        <f>VLOOKUP($A108,mittaukset_2002!$A$4:$P$270,2,FALSE)</f>
        <v>0.5860399254325745</v>
      </c>
      <c r="C108">
        <f>VLOOKUP($A108,mittaukset_2002!$A$4:$P$270,3,FALSE)</f>
        <v>-42.34635187119504</v>
      </c>
      <c r="D108">
        <f>VLOOKUP($A108,mittaukset_2002!$A$4:$P$270,4,FALSE)</f>
        <v>-3.3257103867894733</v>
      </c>
      <c r="E108">
        <f>VLOOKUP($A108,mittaukset_2002!$A$4:$P$270,5,FALSE)</f>
        <v>2515323.39441076</v>
      </c>
      <c r="F108">
        <f>VLOOKUP($A108,mittaukset_2002!$A$4:$P$270,6,FALSE)</f>
        <v>6859965.863256818</v>
      </c>
      <c r="G108">
        <f>VLOOKUP($A108,mittaukset_2002!$A$4:$P$270,7,FALSE)</f>
        <v>154.73428961321054</v>
      </c>
      <c r="H108">
        <f>VLOOKUP($A108,mittaukset_2002!$A$4:$P$270,8,FALSE)</f>
        <v>2</v>
      </c>
      <c r="I108">
        <f>VLOOKUP($A108,mittaukset_2002!$A$4:$P$270,9,FALSE)</f>
        <v>11</v>
      </c>
      <c r="J108">
        <f>VLOOKUP($A108,mittaukset_2002!$A$4:$P$270,10,FALSE)</f>
        <v>224</v>
      </c>
      <c r="K108" t="str">
        <f>VLOOKUP($A108,mittaukset_2002!$A$4:$P$270,11,FALSE)</f>
        <v> </v>
      </c>
      <c r="L108">
        <f>VLOOKUP($A108,mittaukset_2002!$A$4:$P$270,12,FALSE)</f>
        <v>20.9</v>
      </c>
      <c r="M108">
        <f>VLOOKUP($A108,mittaukset_2002!$A$4:$P$270,13,FALSE)</f>
        <v>8.5</v>
      </c>
      <c r="N108">
        <f>VLOOKUP($A108,mittaukset_2002!$A$4:$P$270,14,FALSE)</f>
        <v>-99</v>
      </c>
      <c r="O108">
        <f>VLOOKUP($A108,mittaukset_2002!$A$4:$P$270,15,FALSE)</f>
        <v>-99</v>
      </c>
      <c r="P108">
        <f>VLOOKUP($A108,mittaukset_2002!$A$4:$P$270,16,FALSE)</f>
        <v>4</v>
      </c>
      <c r="Q108" t="str">
        <f>VLOOKUP($A108,mittaukset_2007!$A$2:$E$268,2,FALSE)</f>
        <v>pihta</v>
      </c>
      <c r="R108">
        <f>VLOOKUP($A108,mittaukset_2007!$A$2:$E$268,3,FALSE)</f>
        <v>238</v>
      </c>
      <c r="S108">
        <f>VLOOKUP($A108,mittaukset_2007!$A$2:$E$268,4,FALSE)</f>
        <v>256</v>
      </c>
      <c r="T108">
        <f>VLOOKUP($A108,mittaukset_2007!$A$2:$E$268,5,FALSE)</f>
        <v>0</v>
      </c>
      <c r="U108">
        <f>IF(ISNA(VLOOKUP($A108,maastolomake_2010!$A$2:$AF$230,3,FALSE)),"",VLOOKUP($A108,maastolomake_2010!$A$2:$AF$230,3,FALSE))</f>
        <v>702</v>
      </c>
      <c r="V108">
        <f>IF(ISNA(VLOOKUP($A108,maastolomake_2010!$A$2:$AF$230,6,FALSE)),"",VLOOKUP($A108,maastolomake_2010!$A$2:$AF$230,6,FALSE))</f>
        <v>3</v>
      </c>
      <c r="W108">
        <f>IF(ISNA(VLOOKUP($A108,maastolomake_2010!$A$2:$AF$230,7,FALSE)),"",VLOOKUP($A108,maastolomake_2010!$A$2:$AF$230,7,FALSE))</f>
        <v>1</v>
      </c>
      <c r="X108">
        <f>IF(ISNA(VLOOKUP($A108,maastolomake_2010!$A$2:$AF$230,8,FALSE)),"",VLOOKUP($A108,maastolomake_2010!$A$2:$AF$230,8,FALSE))</f>
        <v>21</v>
      </c>
      <c r="Y108">
        <f>IF(ISNA(VLOOKUP($A108,maastolomake_2010!$A$2:$AF$230,9,FALSE)),"",VLOOKUP($A108,maastolomake_2010!$A$2:$AF$230,9,FALSE))</f>
        <v>11</v>
      </c>
      <c r="Z108">
        <f>IF(ISNA(VLOOKUP($A108,maastolomake_2010!$A$2:$AF$230,10,FALSE)),"",VLOOKUP($A108,maastolomake_2010!$A$2:$AF$230,10,FALSE))</f>
        <v>246</v>
      </c>
      <c r="AA108" t="str">
        <f>IF(ISNA(VLOOKUP($A108,maastolomake_2010!$A$2:$AF$230,32,FALSE)),"",IF(VLOOKUP($A108,maastolomake_2010!$A$2:$AF$230,32,FALSE)=0,"",VLOOKUP($A108,maastolomake_2010!$A$2:$AF$230,32,FALSE)))</f>
        <v>Pihta</v>
      </c>
    </row>
    <row r="109" spans="1:27" ht="12.75">
      <c r="A109">
        <v>131</v>
      </c>
      <c r="B109">
        <f>VLOOKUP($A109,mittaukset_2002!$A$4:$P$270,2,FALSE)</f>
        <v>-2.3544772248568786</v>
      </c>
      <c r="C109">
        <f>VLOOKUP($A109,mittaukset_2002!$A$4:$P$270,3,FALSE)</f>
        <v>-40.0648914529625</v>
      </c>
      <c r="D109">
        <f>VLOOKUP($A109,mittaukset_2002!$A$4:$P$270,4,FALSE)</f>
        <v>-3.5357006144197713</v>
      </c>
      <c r="E109">
        <f>VLOOKUP($A109,mittaukset_2002!$A$4:$P$270,5,FALSE)</f>
        <v>2515320.962853958</v>
      </c>
      <c r="F109">
        <f>VLOOKUP($A109,mittaukset_2002!$A$4:$P$270,6,FALSE)</f>
        <v>6859968.6809215015</v>
      </c>
      <c r="G109">
        <f>VLOOKUP($A109,mittaukset_2002!$A$4:$P$270,7,FALSE)</f>
        <v>154.52429938558024</v>
      </c>
      <c r="H109">
        <f>VLOOKUP($A109,mittaukset_2002!$A$4:$P$270,8,FALSE)</f>
        <v>48</v>
      </c>
      <c r="I109">
        <f>VLOOKUP($A109,mittaukset_2002!$A$4:$P$270,9,FALSE)</f>
        <v>11</v>
      </c>
      <c r="J109">
        <f>VLOOKUP($A109,mittaukset_2002!$A$4:$P$270,10,FALSE)</f>
        <v>252</v>
      </c>
      <c r="K109" t="str">
        <f>VLOOKUP($A109,mittaukset_2002!$A$4:$P$270,11,FALSE)</f>
        <v> </v>
      </c>
      <c r="L109">
        <f>VLOOKUP($A109,mittaukset_2002!$A$4:$P$270,12,FALSE)</f>
        <v>23.4</v>
      </c>
      <c r="M109">
        <f>VLOOKUP($A109,mittaukset_2002!$A$4:$P$270,13,FALSE)</f>
        <v>8.4</v>
      </c>
      <c r="N109">
        <f>VLOOKUP($A109,mittaukset_2002!$A$4:$P$270,14,FALSE)</f>
        <v>-99</v>
      </c>
      <c r="O109">
        <f>VLOOKUP($A109,mittaukset_2002!$A$4:$P$270,15,FALSE)</f>
        <v>-99</v>
      </c>
      <c r="P109">
        <f>VLOOKUP($A109,mittaukset_2002!$A$4:$P$270,16,FALSE)</f>
        <v>3</v>
      </c>
      <c r="Q109" t="str">
        <f>VLOOKUP($A109,mittaukset_2007!$A$2:$E$268,2,FALSE)</f>
        <v>pihta</v>
      </c>
      <c r="R109">
        <f>VLOOKUP($A109,mittaukset_2007!$A$2:$E$268,3,FALSE)</f>
        <v>263</v>
      </c>
      <c r="S109">
        <f>VLOOKUP($A109,mittaukset_2007!$A$2:$E$268,4,FALSE)</f>
        <v>251</v>
      </c>
      <c r="T109">
        <f>VLOOKUP($A109,mittaukset_2007!$A$2:$E$268,5,FALSE)</f>
        <v>0</v>
      </c>
      <c r="U109">
        <f>IF(ISNA(VLOOKUP($A109,maastolomake_2010!$A$2:$AF$230,3,FALSE)),"",VLOOKUP($A109,maastolomake_2010!$A$2:$AF$230,3,FALSE))</f>
        <v>84</v>
      </c>
      <c r="V109">
        <f>IF(ISNA(VLOOKUP($A109,maastolomake_2010!$A$2:$AF$230,6,FALSE)),"",VLOOKUP($A109,maastolomake_2010!$A$2:$AF$230,6,FALSE))</f>
        <v>1</v>
      </c>
      <c r="W109">
        <f>IF(ISNA(VLOOKUP($A109,maastolomake_2010!$A$2:$AF$230,7,FALSE)),"",VLOOKUP($A109,maastolomake_2010!$A$2:$AF$230,7,FALSE))</f>
        <v>1</v>
      </c>
      <c r="X109">
        <f>IF(ISNA(VLOOKUP($A109,maastolomake_2010!$A$2:$AF$230,8,FALSE)),"",VLOOKUP($A109,maastolomake_2010!$A$2:$AF$230,8,FALSE))</f>
        <v>21</v>
      </c>
      <c r="Y109">
        <f>IF(ISNA(VLOOKUP($A109,maastolomake_2010!$A$2:$AF$230,9,FALSE)),"",VLOOKUP($A109,maastolomake_2010!$A$2:$AF$230,9,FALSE))</f>
        <v>11</v>
      </c>
      <c r="Z109">
        <f>IF(ISNA(VLOOKUP($A109,maastolomake_2010!$A$2:$AF$230,10,FALSE)),"",VLOOKUP($A109,maastolomake_2010!$A$2:$AF$230,10,FALSE))</f>
        <v>269</v>
      </c>
      <c r="AA109" t="str">
        <f>IF(ISNA(VLOOKUP($A109,maastolomake_2010!$A$2:$AF$230,32,FALSE)),"",IF(VLOOKUP($A109,maastolomake_2010!$A$2:$AF$230,32,FALSE)=0,"",VLOOKUP($A109,maastolomake_2010!$A$2:$AF$230,32,FALSE)))</f>
        <v>Pihta</v>
      </c>
    </row>
    <row r="110" spans="1:27" ht="12.75">
      <c r="A110">
        <v>132</v>
      </c>
      <c r="B110">
        <f>VLOOKUP($A110,mittaukset_2002!$A$4:$P$270,2,FALSE)</f>
        <v>-6.5238042485562975</v>
      </c>
      <c r="C110">
        <f>VLOOKUP($A110,mittaukset_2002!$A$4:$P$270,3,FALSE)</f>
        <v>-43.771330634721785</v>
      </c>
      <c r="D110">
        <f>VLOOKUP($A110,mittaukset_2002!$A$4:$P$270,4,FALSE)</f>
        <v>-4.006401920799083</v>
      </c>
      <c r="E110">
        <f>VLOOKUP($A110,mittaukset_2002!$A$4:$P$270,5,FALSE)</f>
        <v>2515316.143177948</v>
      </c>
      <c r="F110">
        <f>VLOOKUP($A110,mittaukset_2002!$A$4:$P$270,6,FALSE)</f>
        <v>6859965.871704102</v>
      </c>
      <c r="G110">
        <f>VLOOKUP($A110,mittaukset_2002!$A$4:$P$270,7,FALSE)</f>
        <v>154.05359807920092</v>
      </c>
      <c r="H110">
        <f>VLOOKUP($A110,mittaukset_2002!$A$4:$P$270,8,FALSE)</f>
        <v>5</v>
      </c>
      <c r="I110">
        <f>VLOOKUP($A110,mittaukset_2002!$A$4:$P$270,9,FALSE)</f>
        <v>11</v>
      </c>
      <c r="J110">
        <f>VLOOKUP($A110,mittaukset_2002!$A$4:$P$270,10,FALSE)</f>
        <v>600</v>
      </c>
      <c r="K110" t="str">
        <f>VLOOKUP($A110,mittaukset_2002!$A$4:$P$270,11,FALSE)</f>
        <v>läpimitta voi olla 1-2 cm lisää. ei riitä mittasakset</v>
      </c>
      <c r="L110">
        <f>VLOOKUP($A110,mittaukset_2002!$A$4:$P$270,12,FALSE)</f>
        <v>28.6</v>
      </c>
      <c r="M110">
        <f>VLOOKUP($A110,mittaukset_2002!$A$4:$P$270,13,FALSE)</f>
        <v>9.6</v>
      </c>
      <c r="N110">
        <f>VLOOKUP($A110,mittaukset_2002!$A$4:$P$270,14,FALSE)</f>
        <v>-99</v>
      </c>
      <c r="O110">
        <f>VLOOKUP($A110,mittaukset_2002!$A$4:$P$270,15,FALSE)</f>
        <v>-99</v>
      </c>
      <c r="P110">
        <f>VLOOKUP($A110,mittaukset_2002!$A$4:$P$270,16,FALSE)</f>
        <v>3</v>
      </c>
      <c r="Q110" t="str">
        <f>VLOOKUP($A110,mittaukset_2007!$A$2:$E$268,2,FALSE)</f>
        <v>haapa</v>
      </c>
      <c r="R110">
        <f>VLOOKUP($A110,mittaukset_2007!$A$2:$E$268,3,FALSE)</f>
        <v>646</v>
      </c>
      <c r="S110">
        <f>VLOOKUP($A110,mittaukset_2007!$A$2:$E$268,4,FALSE)</f>
        <v>0</v>
      </c>
      <c r="T110">
        <f>VLOOKUP($A110,mittaukset_2007!$A$2:$E$268,5,FALSE)</f>
        <v>0</v>
      </c>
      <c r="U110">
        <f>IF(ISNA(VLOOKUP($A110,maastolomake_2010!$A$2:$AF$230,3,FALSE)),"",VLOOKUP($A110,maastolomake_2010!$A$2:$AF$230,3,FALSE))</f>
        <v>83</v>
      </c>
      <c r="V110">
        <f>IF(ISNA(VLOOKUP($A110,maastolomake_2010!$A$2:$AF$230,6,FALSE)),"",VLOOKUP($A110,maastolomake_2010!$A$2:$AF$230,6,FALSE))</f>
        <v>1</v>
      </c>
      <c r="W110">
        <f>IF(ISNA(VLOOKUP($A110,maastolomake_2010!$A$2:$AF$230,7,FALSE)),"",VLOOKUP($A110,maastolomake_2010!$A$2:$AF$230,7,FALSE))</f>
        <v>1</v>
      </c>
      <c r="X110">
        <f>IF(ISNA(VLOOKUP($A110,maastolomake_2010!$A$2:$AF$230,8,FALSE)),"",VLOOKUP($A110,maastolomake_2010!$A$2:$AF$230,8,FALSE))</f>
        <v>5</v>
      </c>
      <c r="Y110">
        <f>IF(ISNA(VLOOKUP($A110,maastolomake_2010!$A$2:$AF$230,9,FALSE)),"",VLOOKUP($A110,maastolomake_2010!$A$2:$AF$230,9,FALSE))</f>
        <v>11</v>
      </c>
      <c r="Z110">
        <f>IF(ISNA(VLOOKUP($A110,maastolomake_2010!$A$2:$AF$230,10,FALSE)),"",VLOOKUP($A110,maastolomake_2010!$A$2:$AF$230,10,FALSE))</f>
        <v>630</v>
      </c>
      <c r="AA110">
        <f>IF(ISNA(VLOOKUP($A110,maastolomake_2010!$A$2:$AF$230,32,FALSE)),"",IF(VLOOKUP($A110,maastolomake_2010!$A$2:$AF$230,32,FALSE)=0,"",VLOOKUP($A110,maastolomake_2010!$A$2:$AF$230,32,FALSE)))</f>
      </c>
    </row>
    <row r="111" spans="1:27" ht="12.75">
      <c r="A111">
        <v>133</v>
      </c>
      <c r="B111">
        <f>VLOOKUP($A111,mittaukset_2002!$A$4:$P$270,2,FALSE)</f>
        <v>9.972410162960857</v>
      </c>
      <c r="C111">
        <f>VLOOKUP($A111,mittaukset_2002!$A$4:$P$270,3,FALSE)</f>
        <v>-41.08882901811848</v>
      </c>
      <c r="D111">
        <f>VLOOKUP($A111,mittaukset_2002!$A$4:$P$270,4,FALSE)</f>
        <v>-2.1339129523996885</v>
      </c>
      <c r="E111">
        <f>VLOOKUP($A111,mittaukset_2002!$A$4:$P$270,5,FALSE)</f>
        <v>2515332.844157561</v>
      </c>
      <c r="F111">
        <f>VLOOKUP($A111,mittaukset_2002!$A$4:$P$270,6,FALSE)</f>
        <v>6859965.240685245</v>
      </c>
      <c r="G111">
        <f>VLOOKUP($A111,mittaukset_2002!$A$4:$P$270,7,FALSE)</f>
        <v>155.9260870476003</v>
      </c>
      <c r="H111">
        <f>VLOOKUP($A111,mittaukset_2002!$A$4:$P$270,8,FALSE)</f>
        <v>5</v>
      </c>
      <c r="I111">
        <f>VLOOKUP($A111,mittaukset_2002!$A$4:$P$270,9,FALSE)</f>
        <v>11</v>
      </c>
      <c r="J111">
        <f>VLOOKUP($A111,mittaukset_2002!$A$4:$P$270,10,FALSE)</f>
        <v>545</v>
      </c>
      <c r="K111" t="str">
        <f>VLOOKUP($A111,mittaukset_2002!$A$4:$P$270,11,FALSE)</f>
        <v> </v>
      </c>
      <c r="L111">
        <f>VLOOKUP($A111,mittaukset_2002!$A$4:$P$270,12,FALSE)</f>
        <v>29</v>
      </c>
      <c r="M111">
        <f>VLOOKUP($A111,mittaukset_2002!$A$4:$P$270,13,FALSE)</f>
        <v>9.7</v>
      </c>
      <c r="N111">
        <f>VLOOKUP($A111,mittaukset_2002!$A$4:$P$270,14,FALSE)</f>
        <v>-99</v>
      </c>
      <c r="O111">
        <f>VLOOKUP($A111,mittaukset_2002!$A$4:$P$270,15,FALSE)</f>
        <v>-99</v>
      </c>
      <c r="P111">
        <f>VLOOKUP($A111,mittaukset_2002!$A$4:$P$270,16,FALSE)</f>
        <v>4</v>
      </c>
      <c r="Q111" t="str">
        <f>VLOOKUP($A111,mittaukset_2007!$A$2:$E$268,2,FALSE)</f>
        <v>haapa</v>
      </c>
      <c r="R111">
        <f>VLOOKUP($A111,mittaukset_2007!$A$2:$E$268,3,FALSE)</f>
        <v>559</v>
      </c>
      <c r="S111">
        <f>VLOOKUP($A111,mittaukset_2007!$A$2:$E$268,4,FALSE)</f>
        <v>542</v>
      </c>
      <c r="T111">
        <f>VLOOKUP($A111,mittaukset_2007!$A$2:$E$268,5,FALSE)</f>
        <v>0</v>
      </c>
      <c r="U111">
        <f>IF(ISNA(VLOOKUP($A111,maastolomake_2010!$A$2:$AF$230,3,FALSE)),"",VLOOKUP($A111,maastolomake_2010!$A$2:$AF$230,3,FALSE))</f>
        <v>128</v>
      </c>
      <c r="V111">
        <f>IF(ISNA(VLOOKUP($A111,maastolomake_2010!$A$2:$AF$230,6,FALSE)),"",VLOOKUP($A111,maastolomake_2010!$A$2:$AF$230,6,FALSE))</f>
        <v>1</v>
      </c>
      <c r="W111">
        <f>IF(ISNA(VLOOKUP($A111,maastolomake_2010!$A$2:$AF$230,7,FALSE)),"",VLOOKUP($A111,maastolomake_2010!$A$2:$AF$230,7,FALSE))</f>
        <v>1</v>
      </c>
      <c r="X111">
        <f>IF(ISNA(VLOOKUP($A111,maastolomake_2010!$A$2:$AF$230,8,FALSE)),"",VLOOKUP($A111,maastolomake_2010!$A$2:$AF$230,8,FALSE))</f>
        <v>5</v>
      </c>
      <c r="Y111">
        <f>IF(ISNA(VLOOKUP($A111,maastolomake_2010!$A$2:$AF$230,9,FALSE)),"",VLOOKUP($A111,maastolomake_2010!$A$2:$AF$230,9,FALSE))</f>
        <v>11</v>
      </c>
      <c r="Z111">
        <f>IF(ISNA(VLOOKUP($A111,maastolomake_2010!$A$2:$AF$230,10,FALSE)),"",VLOOKUP($A111,maastolomake_2010!$A$2:$AF$230,10,FALSE))</f>
        <v>527</v>
      </c>
      <c r="AA111" t="str">
        <f>IF(ISNA(VLOOKUP($A111,maastolomake_2010!$A$2:$AF$230,32,FALSE)),"",IF(VLOOKUP($A111,maastolomake_2010!$A$2:$AF$230,32,FALSE)=0,"",VLOOKUP($A111,maastolomake_2010!$A$2:$AF$230,32,FALSE)))</f>
        <v>d13 tallmeterilla</v>
      </c>
    </row>
    <row r="112" spans="1:27" ht="12.75">
      <c r="A112">
        <v>134</v>
      </c>
      <c r="B112">
        <f>VLOOKUP($A112,mittaukset_2002!$A$4:$P$270,2,FALSE)</f>
        <v>9.164307169303592</v>
      </c>
      <c r="C112">
        <f>VLOOKUP($A112,mittaukset_2002!$A$4:$P$270,3,FALSE)</f>
        <v>-43.66242223345853</v>
      </c>
      <c r="D112">
        <f>VLOOKUP($A112,mittaukset_2002!$A$4:$P$270,4,FALSE)</f>
        <v>-2.5832211963332528</v>
      </c>
      <c r="E112">
        <f>VLOOKUP($A112,mittaukset_2002!$A$4:$P$270,5,FALSE)</f>
        <v>2515331.5433079</v>
      </c>
      <c r="F112">
        <f>VLOOKUP($A112,mittaukset_2002!$A$4:$P$270,6,FALSE)</f>
        <v>6859962.877593489</v>
      </c>
      <c r="G112">
        <f>VLOOKUP($A112,mittaukset_2002!$A$4:$P$270,7,FALSE)</f>
        <v>155.47677880366675</v>
      </c>
      <c r="H112">
        <f>VLOOKUP($A112,mittaukset_2002!$A$4:$P$270,8,FALSE)</f>
        <v>5</v>
      </c>
      <c r="I112">
        <f>VLOOKUP($A112,mittaukset_2002!$A$4:$P$270,9,FALSE)</f>
        <v>11</v>
      </c>
      <c r="J112">
        <f>VLOOKUP($A112,mittaukset_2002!$A$4:$P$270,10,FALSE)</f>
        <v>518</v>
      </c>
      <c r="K112" t="str">
        <f>VLOOKUP($A112,mittaukset_2002!$A$4:$P$270,11,FALSE)</f>
        <v> </v>
      </c>
      <c r="L112">
        <f>VLOOKUP($A112,mittaukset_2002!$A$4:$P$270,12,FALSE)</f>
        <v>29</v>
      </c>
      <c r="M112">
        <f>VLOOKUP($A112,mittaukset_2002!$A$4:$P$270,13,FALSE)</f>
        <v>9.2</v>
      </c>
      <c r="N112">
        <f>VLOOKUP($A112,mittaukset_2002!$A$4:$P$270,14,FALSE)</f>
        <v>-99</v>
      </c>
      <c r="O112">
        <f>VLOOKUP($A112,mittaukset_2002!$A$4:$P$270,15,FALSE)</f>
        <v>-99</v>
      </c>
      <c r="P112">
        <f>VLOOKUP($A112,mittaukset_2002!$A$4:$P$270,16,FALSE)</f>
        <v>4</v>
      </c>
      <c r="Q112" t="str">
        <f>VLOOKUP($A112,mittaukset_2007!$A$2:$E$268,2,FALSE)</f>
        <v>haapa</v>
      </c>
      <c r="R112">
        <f>VLOOKUP($A112,mittaukset_2007!$A$2:$E$268,3,FALSE)</f>
        <v>528</v>
      </c>
      <c r="S112">
        <f>VLOOKUP($A112,mittaukset_2007!$A$2:$E$268,4,FALSE)</f>
        <v>521</v>
      </c>
      <c r="T112">
        <f>VLOOKUP($A112,mittaukset_2007!$A$2:$E$268,5,FALSE)</f>
        <v>0</v>
      </c>
      <c r="U112">
        <f>IF(ISNA(VLOOKUP($A112,maastolomake_2010!$A$2:$AF$230,3,FALSE)),"",VLOOKUP($A112,maastolomake_2010!$A$2:$AF$230,3,FALSE))</f>
        <v>709</v>
      </c>
      <c r="V112">
        <f>IF(ISNA(VLOOKUP($A112,maastolomake_2010!$A$2:$AF$230,6,FALSE)),"",VLOOKUP($A112,maastolomake_2010!$A$2:$AF$230,6,FALSE))</f>
        <v>3</v>
      </c>
      <c r="W112">
        <f>IF(ISNA(VLOOKUP($A112,maastolomake_2010!$A$2:$AF$230,7,FALSE)),"",VLOOKUP($A112,maastolomake_2010!$A$2:$AF$230,7,FALSE))</f>
        <v>1</v>
      </c>
      <c r="X112">
        <f>IF(ISNA(VLOOKUP($A112,maastolomake_2010!$A$2:$AF$230,8,FALSE)),"",VLOOKUP($A112,maastolomake_2010!$A$2:$AF$230,8,FALSE))</f>
        <v>5</v>
      </c>
      <c r="Y112">
        <f>IF(ISNA(VLOOKUP($A112,maastolomake_2010!$A$2:$AF$230,9,FALSE)),"",VLOOKUP($A112,maastolomake_2010!$A$2:$AF$230,9,FALSE))</f>
        <v>11</v>
      </c>
      <c r="Z112">
        <f>IF(ISNA(VLOOKUP($A112,maastolomake_2010!$A$2:$AF$230,10,FALSE)),"",VLOOKUP($A112,maastolomake_2010!$A$2:$AF$230,10,FALSE))</f>
        <v>511</v>
      </c>
      <c r="AA112" t="str">
        <f>IF(ISNA(VLOOKUP($A112,maastolomake_2010!$A$2:$AF$230,32,FALSE)),"",IF(VLOOKUP($A112,maastolomake_2010!$A$2:$AF$230,32,FALSE)=0,"",VLOOKUP($A112,maastolomake_2010!$A$2:$AF$230,32,FALSE)))</f>
        <v>d13 tallmeterilla</v>
      </c>
    </row>
    <row r="113" spans="1:27" ht="12.75">
      <c r="A113">
        <v>135</v>
      </c>
      <c r="B113">
        <f>VLOOKUP($A113,mittaukset_2002!$A$4:$P$270,2,FALSE)</f>
        <v>10.406844876037574</v>
      </c>
      <c r="C113">
        <f>VLOOKUP($A113,mittaukset_2002!$A$4:$P$270,3,FALSE)</f>
        <v>-45.1012743165659</v>
      </c>
      <c r="D113">
        <f>VLOOKUP($A113,mittaukset_2002!$A$4:$P$270,4,FALSE)</f>
        <v>-1.3943532433529542</v>
      </c>
      <c r="E113">
        <f>VLOOKUP($A113,mittaukset_2002!$A$4:$P$270,5,FALSE)</f>
        <v>2515332.476932122</v>
      </c>
      <c r="F113">
        <f>VLOOKUP($A113,mittaukset_2002!$A$4:$P$270,6,FALSE)</f>
        <v>6859961.221531569</v>
      </c>
      <c r="G113">
        <f>VLOOKUP($A113,mittaukset_2002!$A$4:$P$270,7,FALSE)</f>
        <v>156.66564675664705</v>
      </c>
      <c r="H113">
        <f>VLOOKUP($A113,mittaukset_2002!$A$4:$P$270,8,FALSE)</f>
        <v>5</v>
      </c>
      <c r="I113">
        <f>VLOOKUP($A113,mittaukset_2002!$A$4:$P$270,9,FALSE)</f>
        <v>11</v>
      </c>
      <c r="J113">
        <f>VLOOKUP($A113,mittaukset_2002!$A$4:$P$270,10,FALSE)</f>
        <v>471</v>
      </c>
      <c r="K113" t="str">
        <f>VLOOKUP($A113,mittaukset_2002!$A$4:$P$270,11,FALSE)</f>
        <v> </v>
      </c>
      <c r="L113">
        <f>VLOOKUP($A113,mittaukset_2002!$A$4:$P$270,12,FALSE)</f>
        <v>26.7</v>
      </c>
      <c r="M113">
        <f>VLOOKUP($A113,mittaukset_2002!$A$4:$P$270,13,FALSE)</f>
        <v>9.6</v>
      </c>
      <c r="N113">
        <f>VLOOKUP($A113,mittaukset_2002!$A$4:$P$270,14,FALSE)</f>
        <v>-99</v>
      </c>
      <c r="O113">
        <f>VLOOKUP($A113,mittaukset_2002!$A$4:$P$270,15,FALSE)</f>
        <v>-99</v>
      </c>
      <c r="P113">
        <f>VLOOKUP($A113,mittaukset_2002!$A$4:$P$270,16,FALSE)</f>
        <v>5</v>
      </c>
      <c r="Q113" t="str">
        <f>VLOOKUP($A113,mittaukset_2007!$A$2:$E$268,2,FALSE)</f>
        <v>haapa</v>
      </c>
      <c r="R113">
        <f>VLOOKUP($A113,mittaukset_2007!$A$2:$E$268,3,FALSE)</f>
        <v>485</v>
      </c>
      <c r="S113">
        <f>VLOOKUP($A113,mittaukset_2007!$A$2:$E$268,4,FALSE)</f>
        <v>507</v>
      </c>
      <c r="T113">
        <f>VLOOKUP($A113,mittaukset_2007!$A$2:$E$268,5,FALSE)</f>
        <v>0</v>
      </c>
      <c r="U113">
        <f>IF(ISNA(VLOOKUP($A113,maastolomake_2010!$A$2:$AF$230,3,FALSE)),"",VLOOKUP($A113,maastolomake_2010!$A$2:$AF$230,3,FALSE))</f>
        <v>126</v>
      </c>
      <c r="V113">
        <f>IF(ISNA(VLOOKUP($A113,maastolomake_2010!$A$2:$AF$230,6,FALSE)),"",VLOOKUP($A113,maastolomake_2010!$A$2:$AF$230,6,FALSE))</f>
        <v>1</v>
      </c>
      <c r="W113">
        <f>IF(ISNA(VLOOKUP($A113,maastolomake_2010!$A$2:$AF$230,7,FALSE)),"",VLOOKUP($A113,maastolomake_2010!$A$2:$AF$230,7,FALSE))</f>
        <v>1</v>
      </c>
      <c r="X113">
        <f>IF(ISNA(VLOOKUP($A113,maastolomake_2010!$A$2:$AF$230,8,FALSE)),"",VLOOKUP($A113,maastolomake_2010!$A$2:$AF$230,8,FALSE))</f>
        <v>5</v>
      </c>
      <c r="Y113">
        <f>IF(ISNA(VLOOKUP($A113,maastolomake_2010!$A$2:$AF$230,9,FALSE)),"",VLOOKUP($A113,maastolomake_2010!$A$2:$AF$230,9,FALSE))</f>
        <v>11</v>
      </c>
      <c r="Z113">
        <f>IF(ISNA(VLOOKUP($A113,maastolomake_2010!$A$2:$AF$230,10,FALSE)),"",VLOOKUP($A113,maastolomake_2010!$A$2:$AF$230,10,FALSE))</f>
        <v>492</v>
      </c>
      <c r="AA113">
        <f>IF(ISNA(VLOOKUP($A113,maastolomake_2010!$A$2:$AF$230,32,FALSE)),"",IF(VLOOKUP($A113,maastolomake_2010!$A$2:$AF$230,32,FALSE)=0,"",VLOOKUP($A113,maastolomake_2010!$A$2:$AF$230,32,FALSE)))</f>
      </c>
    </row>
    <row r="114" spans="1:27" ht="12.75">
      <c r="A114">
        <v>136</v>
      </c>
      <c r="B114">
        <f>VLOOKUP($A114,mittaukset_2002!$A$4:$P$270,2,FALSE)</f>
        <v>-13.1598191448291</v>
      </c>
      <c r="C114">
        <f>VLOOKUP($A114,mittaukset_2002!$A$4:$P$270,3,FALSE)</f>
        <v>-18.759193930485782</v>
      </c>
      <c r="D114">
        <f>VLOOKUP($A114,mittaukset_2002!$A$4:$P$270,4,FALSE)</f>
        <v>-2.664566411594421</v>
      </c>
      <c r="E114">
        <f>VLOOKUP($A114,mittaukset_2002!$A$4:$P$270,5,FALSE)</f>
        <v>2515314.5819162494</v>
      </c>
      <c r="F114">
        <f>VLOOKUP($A114,mittaukset_2002!$A$4:$P$270,6,FALSE)</f>
        <v>6859991.702037782</v>
      </c>
      <c r="G114">
        <f>VLOOKUP($A114,mittaukset_2002!$A$4:$P$270,7,FALSE)</f>
        <v>155.39543358840558</v>
      </c>
      <c r="H114">
        <f>VLOOKUP($A114,mittaukset_2002!$A$4:$P$270,8,FALSE)</f>
        <v>2</v>
      </c>
      <c r="I114">
        <f>VLOOKUP($A114,mittaukset_2002!$A$4:$P$270,9,FALSE)</f>
        <v>11</v>
      </c>
      <c r="J114">
        <f>VLOOKUP($A114,mittaukset_2002!$A$4:$P$270,10,FALSE)</f>
        <v>408</v>
      </c>
      <c r="K114" t="str">
        <f>VLOOKUP($A114,mittaukset_2002!$A$4:$P$270,11,FALSE)</f>
        <v> </v>
      </c>
      <c r="L114">
        <f>VLOOKUP($A114,mittaukset_2002!$A$4:$P$270,12,FALSE)</f>
        <v>27.1</v>
      </c>
      <c r="M114">
        <f>VLOOKUP($A114,mittaukset_2002!$A$4:$P$270,13,FALSE)</f>
        <v>4.7</v>
      </c>
      <c r="N114">
        <f>VLOOKUP($A114,mittaukset_2002!$A$4:$P$270,14,FALSE)</f>
        <v>-99</v>
      </c>
      <c r="O114">
        <f>VLOOKUP($A114,mittaukset_2002!$A$4:$P$270,15,FALSE)</f>
        <v>-99</v>
      </c>
      <c r="P114">
        <f>VLOOKUP($A114,mittaukset_2002!$A$4:$P$270,16,FALSE)</f>
        <v>2</v>
      </c>
      <c r="Q114" t="str">
        <f>VLOOKUP($A114,mittaukset_2007!$A$2:$E$268,2,FALSE)</f>
        <v>kuusi</v>
      </c>
      <c r="R114">
        <f>VLOOKUP($A114,mittaukset_2007!$A$2:$E$268,3,FALSE)</f>
        <v>422</v>
      </c>
      <c r="S114">
        <f>VLOOKUP($A114,mittaukset_2007!$A$2:$E$268,4,FALSE)</f>
        <v>396</v>
      </c>
      <c r="T114">
        <f>VLOOKUP($A114,mittaukset_2007!$A$2:$E$268,5,FALSE)</f>
        <v>0</v>
      </c>
      <c r="U114">
        <f>IF(ISNA(VLOOKUP($A114,maastolomake_2010!$A$2:$AF$230,3,FALSE)),"",VLOOKUP($A114,maastolomake_2010!$A$2:$AF$230,3,FALSE))</f>
        <v>44</v>
      </c>
      <c r="V114">
        <f>IF(ISNA(VLOOKUP($A114,maastolomake_2010!$A$2:$AF$230,6,FALSE)),"",VLOOKUP($A114,maastolomake_2010!$A$2:$AF$230,6,FALSE))</f>
        <v>1</v>
      </c>
      <c r="W114">
        <f>IF(ISNA(VLOOKUP($A114,maastolomake_2010!$A$2:$AF$230,7,FALSE)),"",VLOOKUP($A114,maastolomake_2010!$A$2:$AF$230,7,FALSE))</f>
        <v>1</v>
      </c>
      <c r="X114">
        <f>IF(ISNA(VLOOKUP($A114,maastolomake_2010!$A$2:$AF$230,8,FALSE)),"",VLOOKUP($A114,maastolomake_2010!$A$2:$AF$230,8,FALSE))</f>
        <v>2</v>
      </c>
      <c r="Y114">
        <f>IF(ISNA(VLOOKUP($A114,maastolomake_2010!$A$2:$AF$230,9,FALSE)),"",VLOOKUP($A114,maastolomake_2010!$A$2:$AF$230,9,FALSE))</f>
        <v>11</v>
      </c>
      <c r="Z114">
        <f>IF(ISNA(VLOOKUP($A114,maastolomake_2010!$A$2:$AF$230,10,FALSE)),"",VLOOKUP($A114,maastolomake_2010!$A$2:$AF$230,10,FALSE))</f>
        <v>435</v>
      </c>
      <c r="AA114">
        <f>IF(ISNA(VLOOKUP($A114,maastolomake_2010!$A$2:$AF$230,32,FALSE)),"",IF(VLOOKUP($A114,maastolomake_2010!$A$2:$AF$230,32,FALSE)=0,"",VLOOKUP($A114,maastolomake_2010!$A$2:$AF$230,32,FALSE)))</f>
      </c>
    </row>
    <row r="115" spans="1:27" ht="12.75">
      <c r="A115">
        <v>137</v>
      </c>
      <c r="B115">
        <f>VLOOKUP($A115,mittaukset_2002!$A$4:$P$270,2,FALSE)</f>
        <v>-18.069258555182245</v>
      </c>
      <c r="C115">
        <f>VLOOKUP($A115,mittaukset_2002!$A$4:$P$270,3,FALSE)</f>
        <v>-16.49981623709347</v>
      </c>
      <c r="D115">
        <f>VLOOKUP($A115,mittaukset_2002!$A$4:$P$270,4,FALSE)</f>
        <v>-4.017667951598968</v>
      </c>
      <c r="E115">
        <f>VLOOKUP($A115,mittaukset_2002!$A$4:$P$270,5,FALSE)</f>
        <v>2515310.215916897</v>
      </c>
      <c r="F115">
        <f>VLOOKUP($A115,mittaukset_2002!$A$4:$P$270,6,FALSE)</f>
        <v>6859994.887227345</v>
      </c>
      <c r="G115">
        <f>VLOOKUP($A115,mittaukset_2002!$A$4:$P$270,7,FALSE)</f>
        <v>154.04233204840102</v>
      </c>
      <c r="H115">
        <f>VLOOKUP($A115,mittaukset_2002!$A$4:$P$270,8,FALSE)</f>
        <v>2</v>
      </c>
      <c r="I115">
        <f>VLOOKUP($A115,mittaukset_2002!$A$4:$P$270,9,FALSE)</f>
        <v>11</v>
      </c>
      <c r="J115">
        <f>VLOOKUP($A115,mittaukset_2002!$A$4:$P$270,10,FALSE)</f>
        <v>445</v>
      </c>
      <c r="K115" t="str">
        <f>VLOOKUP($A115,mittaukset_2002!$A$4:$P$270,11,FALSE)</f>
        <v> </v>
      </c>
      <c r="L115">
        <f>VLOOKUP($A115,mittaukset_2002!$A$4:$P$270,12,FALSE)</f>
        <v>28</v>
      </c>
      <c r="M115">
        <f>VLOOKUP($A115,mittaukset_2002!$A$4:$P$270,13,FALSE)</f>
        <v>0.4</v>
      </c>
      <c r="N115">
        <f>VLOOKUP($A115,mittaukset_2002!$A$4:$P$270,14,FALSE)</f>
        <v>-99</v>
      </c>
      <c r="O115">
        <f>VLOOKUP($A115,mittaukset_2002!$A$4:$P$270,15,FALSE)</f>
        <v>-99</v>
      </c>
      <c r="P115">
        <f>VLOOKUP($A115,mittaukset_2002!$A$4:$P$270,16,FALSE)</f>
        <v>2</v>
      </c>
      <c r="Q115" t="str">
        <f>VLOOKUP($A115,mittaukset_2007!$A$2:$E$268,2,FALSE)</f>
        <v>kuusi</v>
      </c>
      <c r="R115">
        <f>VLOOKUP($A115,mittaukset_2007!$A$2:$E$268,3,FALSE)</f>
        <v>469</v>
      </c>
      <c r="S115">
        <f>VLOOKUP($A115,mittaukset_2007!$A$2:$E$268,4,FALSE)</f>
        <v>459</v>
      </c>
      <c r="T115">
        <f>VLOOKUP($A115,mittaukset_2007!$A$2:$E$268,5,FALSE)</f>
        <v>0</v>
      </c>
      <c r="U115">
        <f>IF(ISNA(VLOOKUP($A115,maastolomake_2010!$A$2:$AF$230,3,FALSE)),"",VLOOKUP($A115,maastolomake_2010!$A$2:$AF$230,3,FALSE))</f>
        <v>6</v>
      </c>
      <c r="V115">
        <f>IF(ISNA(VLOOKUP($A115,maastolomake_2010!$A$2:$AF$230,6,FALSE)),"",VLOOKUP($A115,maastolomake_2010!$A$2:$AF$230,6,FALSE))</f>
        <v>1</v>
      </c>
      <c r="W115">
        <f>IF(ISNA(VLOOKUP($A115,maastolomake_2010!$A$2:$AF$230,7,FALSE)),"",VLOOKUP($A115,maastolomake_2010!$A$2:$AF$230,7,FALSE))</f>
        <v>1</v>
      </c>
      <c r="X115">
        <f>IF(ISNA(VLOOKUP($A115,maastolomake_2010!$A$2:$AF$230,8,FALSE)),"",VLOOKUP($A115,maastolomake_2010!$A$2:$AF$230,8,FALSE))</f>
        <v>2</v>
      </c>
      <c r="Y115">
        <f>IF(ISNA(VLOOKUP($A115,maastolomake_2010!$A$2:$AF$230,9,FALSE)),"",VLOOKUP($A115,maastolomake_2010!$A$2:$AF$230,9,FALSE))</f>
        <v>11</v>
      </c>
      <c r="Z115">
        <f>IF(ISNA(VLOOKUP($A115,maastolomake_2010!$A$2:$AF$230,10,FALSE)),"",VLOOKUP($A115,maastolomake_2010!$A$2:$AF$230,10,FALSE))</f>
        <v>487</v>
      </c>
      <c r="AA115">
        <f>IF(ISNA(VLOOKUP($A115,maastolomake_2010!$A$2:$AF$230,32,FALSE)),"",IF(VLOOKUP($A115,maastolomake_2010!$A$2:$AF$230,32,FALSE)=0,"",VLOOKUP($A115,maastolomake_2010!$A$2:$AF$230,32,FALSE)))</f>
      </c>
    </row>
    <row r="116" spans="1:27" ht="12.75">
      <c r="A116">
        <v>138</v>
      </c>
      <c r="B116">
        <f>VLOOKUP($A116,mittaukset_2002!$A$4:$P$270,2,FALSE)</f>
        <v>-13.653580033404461</v>
      </c>
      <c r="C116">
        <f>VLOOKUP($A116,mittaukset_2002!$A$4:$P$270,3,FALSE)</f>
        <v>-15.465946996848633</v>
      </c>
      <c r="D116">
        <f>VLOOKUP($A116,mittaukset_2002!$A$4:$P$270,4,FALSE)</f>
        <v>-2.770500122655768</v>
      </c>
      <c r="E116">
        <f>VLOOKUP($A116,mittaukset_2002!$A$4:$P$270,5,FALSE)</f>
        <v>2515314.748831113</v>
      </c>
      <c r="F116">
        <f>VLOOKUP($A116,mittaukset_2002!$A$4:$P$270,6,FALSE)</f>
        <v>6859995.027908287</v>
      </c>
      <c r="G116">
        <f>VLOOKUP($A116,mittaukset_2002!$A$4:$P$270,7,FALSE)</f>
        <v>155.28949987734424</v>
      </c>
      <c r="H116">
        <f>VLOOKUP($A116,mittaukset_2002!$A$4:$P$270,8,FALSE)</f>
        <v>2</v>
      </c>
      <c r="I116">
        <f>VLOOKUP($A116,mittaukset_2002!$A$4:$P$270,9,FALSE)</f>
        <v>11</v>
      </c>
      <c r="J116">
        <f>VLOOKUP($A116,mittaukset_2002!$A$4:$P$270,10,FALSE)</f>
        <v>340</v>
      </c>
      <c r="K116" t="str">
        <f>VLOOKUP($A116,mittaukset_2002!$A$4:$P$270,11,FALSE)</f>
        <v> </v>
      </c>
      <c r="L116">
        <f>VLOOKUP($A116,mittaukset_2002!$A$4:$P$270,12,FALSE)</f>
        <v>27.7</v>
      </c>
      <c r="M116">
        <f>VLOOKUP($A116,mittaukset_2002!$A$4:$P$270,13,FALSE)</f>
        <v>6</v>
      </c>
      <c r="N116">
        <f>VLOOKUP($A116,mittaukset_2002!$A$4:$P$270,14,FALSE)</f>
        <v>3.955</v>
      </c>
      <c r="O116">
        <f>VLOOKUP($A116,mittaukset_2002!$A$4:$P$270,15,FALSE)</f>
        <v>2.52</v>
      </c>
      <c r="P116">
        <f>VLOOKUP($A116,mittaukset_2002!$A$4:$P$270,16,FALSE)</f>
        <v>2</v>
      </c>
      <c r="Q116" t="str">
        <f>VLOOKUP($A116,mittaukset_2007!$A$2:$E$268,2,FALSE)</f>
        <v>kuusi</v>
      </c>
      <c r="R116">
        <f>VLOOKUP($A116,mittaukset_2007!$A$2:$E$268,3,FALSE)</f>
        <v>358</v>
      </c>
      <c r="S116">
        <f>VLOOKUP($A116,mittaukset_2007!$A$2:$E$268,4,FALSE)</f>
        <v>355</v>
      </c>
      <c r="T116">
        <f>VLOOKUP($A116,mittaukset_2007!$A$2:$E$268,5,FALSE)</f>
        <v>1</v>
      </c>
      <c r="U116">
        <f>IF(ISNA(VLOOKUP($A116,maastolomake_2010!$A$2:$AF$230,3,FALSE)),"",VLOOKUP($A116,maastolomake_2010!$A$2:$AF$230,3,FALSE))</f>
      </c>
      <c r="V116">
        <f>IF(ISNA(VLOOKUP($A116,maastolomake_2010!$A$2:$AF$230,6,FALSE)),"",VLOOKUP($A116,maastolomake_2010!$A$2:$AF$230,6,FALSE))</f>
      </c>
      <c r="W116">
        <f>IF(ISNA(VLOOKUP($A116,maastolomake_2010!$A$2:$AF$230,7,FALSE)),"",VLOOKUP($A116,maastolomake_2010!$A$2:$AF$230,7,FALSE))</f>
      </c>
      <c r="X116">
        <f>IF(ISNA(VLOOKUP($A116,maastolomake_2010!$A$2:$AF$230,8,FALSE)),"",VLOOKUP($A116,maastolomake_2010!$A$2:$AF$230,8,FALSE))</f>
      </c>
      <c r="Y116">
        <f>IF(ISNA(VLOOKUP($A116,maastolomake_2010!$A$2:$AF$230,9,FALSE)),"",VLOOKUP($A116,maastolomake_2010!$A$2:$AF$230,9,FALSE))</f>
      </c>
      <c r="Z116">
        <f>IF(ISNA(VLOOKUP($A116,maastolomake_2010!$A$2:$AF$230,10,FALSE)),"",VLOOKUP($A116,maastolomake_2010!$A$2:$AF$230,10,FALSE))</f>
      </c>
      <c r="AA116">
        <f>IF(ISNA(VLOOKUP($A116,maastolomake_2010!$A$2:$AF$230,32,FALSE)),"",IF(VLOOKUP($A116,maastolomake_2010!$A$2:$AF$230,32,FALSE)=0,"",VLOOKUP($A116,maastolomake_2010!$A$2:$AF$230,32,FALSE)))</f>
      </c>
    </row>
    <row r="117" spans="1:27" ht="12.75">
      <c r="A117">
        <v>139</v>
      </c>
      <c r="B117">
        <f>VLOOKUP($A117,mittaukset_2002!$A$4:$P$270,2,FALSE)</f>
        <v>-13.448132323913251</v>
      </c>
      <c r="C117">
        <f>VLOOKUP($A117,mittaukset_2002!$A$4:$P$270,3,FALSE)</f>
        <v>-12.382285627144652</v>
      </c>
      <c r="D117">
        <f>VLOOKUP($A117,mittaukset_2002!$A$4:$P$270,4,FALSE)</f>
        <v>-2.9111302886929438</v>
      </c>
      <c r="E117">
        <f>VLOOKUP($A117,mittaukset_2002!$A$4:$P$270,5,FALSE)</f>
        <v>2515315.5597338853</v>
      </c>
      <c r="F117">
        <f>VLOOKUP($A117,mittaukset_2002!$A$4:$P$270,6,FALSE)</f>
        <v>6859998.010124392</v>
      </c>
      <c r="G117">
        <f>VLOOKUP($A117,mittaukset_2002!$A$4:$P$270,7,FALSE)</f>
        <v>155.14886971130707</v>
      </c>
      <c r="H117">
        <f>VLOOKUP($A117,mittaukset_2002!$A$4:$P$270,8,FALSE)</f>
        <v>2</v>
      </c>
      <c r="I117">
        <f>VLOOKUP($A117,mittaukset_2002!$A$4:$P$270,9,FALSE)</f>
        <v>11</v>
      </c>
      <c r="J117">
        <f>VLOOKUP($A117,mittaukset_2002!$A$4:$P$270,10,FALSE)</f>
        <v>360</v>
      </c>
      <c r="K117" t="str">
        <f>VLOOKUP($A117,mittaukset_2002!$A$4:$P$270,11,FALSE)</f>
        <v> </v>
      </c>
      <c r="L117">
        <f>VLOOKUP($A117,mittaukset_2002!$A$4:$P$270,12,FALSE)</f>
        <v>28.6</v>
      </c>
      <c r="M117">
        <f>VLOOKUP($A117,mittaukset_2002!$A$4:$P$270,13,FALSE)</f>
        <v>4.6</v>
      </c>
      <c r="N117">
        <f>VLOOKUP($A117,mittaukset_2002!$A$4:$P$270,14,FALSE)</f>
        <v>-99</v>
      </c>
      <c r="O117">
        <f>VLOOKUP($A117,mittaukset_2002!$A$4:$P$270,15,FALSE)</f>
        <v>-99</v>
      </c>
      <c r="P117">
        <f>VLOOKUP($A117,mittaukset_2002!$A$4:$P$270,16,FALSE)</f>
        <v>2</v>
      </c>
      <c r="Q117" t="str">
        <f>VLOOKUP($A117,mittaukset_2007!$A$2:$E$268,2,FALSE)</f>
        <v>kuusi</v>
      </c>
      <c r="R117">
        <f>VLOOKUP($A117,mittaukset_2007!$A$2:$E$268,3,FALSE)</f>
        <v>373</v>
      </c>
      <c r="S117">
        <f>VLOOKUP($A117,mittaukset_2007!$A$2:$E$268,4,FALSE)</f>
        <v>388</v>
      </c>
      <c r="T117">
        <f>VLOOKUP($A117,mittaukset_2007!$A$2:$E$268,5,FALSE)</f>
        <v>0</v>
      </c>
      <c r="U117">
        <f>IF(ISNA(VLOOKUP($A117,maastolomake_2010!$A$2:$AF$230,3,FALSE)),"",VLOOKUP($A117,maastolomake_2010!$A$2:$AF$230,3,FALSE))</f>
        <v>46</v>
      </c>
      <c r="V117">
        <f>IF(ISNA(VLOOKUP($A117,maastolomake_2010!$A$2:$AF$230,6,FALSE)),"",VLOOKUP($A117,maastolomake_2010!$A$2:$AF$230,6,FALSE))</f>
        <v>1</v>
      </c>
      <c r="W117">
        <f>IF(ISNA(VLOOKUP($A117,maastolomake_2010!$A$2:$AF$230,7,FALSE)),"",VLOOKUP($A117,maastolomake_2010!$A$2:$AF$230,7,FALSE))</f>
        <v>1</v>
      </c>
      <c r="X117">
        <f>IF(ISNA(VLOOKUP($A117,maastolomake_2010!$A$2:$AF$230,8,FALSE)),"",VLOOKUP($A117,maastolomake_2010!$A$2:$AF$230,8,FALSE))</f>
        <v>2</v>
      </c>
      <c r="Y117">
        <f>IF(ISNA(VLOOKUP($A117,maastolomake_2010!$A$2:$AF$230,9,FALSE)),"",VLOOKUP($A117,maastolomake_2010!$A$2:$AF$230,9,FALSE))</f>
        <v>11</v>
      </c>
      <c r="Z117">
        <f>IF(ISNA(VLOOKUP($A117,maastolomake_2010!$A$2:$AF$230,10,FALSE)),"",VLOOKUP($A117,maastolomake_2010!$A$2:$AF$230,10,FALSE))</f>
        <v>382</v>
      </c>
      <c r="AA117">
        <f>IF(ISNA(VLOOKUP($A117,maastolomake_2010!$A$2:$AF$230,32,FALSE)),"",IF(VLOOKUP($A117,maastolomake_2010!$A$2:$AF$230,32,FALSE)=0,"",VLOOKUP($A117,maastolomake_2010!$A$2:$AF$230,32,FALSE)))</f>
      </c>
    </row>
    <row r="118" spans="1:27" ht="12.75">
      <c r="A118">
        <v>140</v>
      </c>
      <c r="B118">
        <f>VLOOKUP($A118,mittaukset_2002!$A$4:$P$270,2,FALSE)</f>
        <v>-20.129055058552815</v>
      </c>
      <c r="C118">
        <f>VLOOKUP($A118,mittaukset_2002!$A$4:$P$270,3,FALSE)</f>
        <v>-12.321817347016973</v>
      </c>
      <c r="D118">
        <f>VLOOKUP($A118,mittaukset_2002!$A$4:$P$270,4,FALSE)</f>
        <v>-4.308096107779118</v>
      </c>
      <c r="E118">
        <f>VLOOKUP($A118,mittaukset_2002!$A$4:$P$270,5,FALSE)</f>
        <v>2515309.0225699083</v>
      </c>
      <c r="F118">
        <f>VLOOKUP($A118,mittaukset_2002!$A$4:$P$270,6,FALSE)</f>
        <v>6859999.389933123</v>
      </c>
      <c r="G118">
        <f>VLOOKUP($A118,mittaukset_2002!$A$4:$P$270,7,FALSE)</f>
        <v>153.7519038922209</v>
      </c>
      <c r="H118">
        <f>VLOOKUP($A118,mittaukset_2002!$A$4:$P$270,8,FALSE)</f>
        <v>2</v>
      </c>
      <c r="I118">
        <f>VLOOKUP($A118,mittaukset_2002!$A$4:$P$270,9,FALSE)</f>
        <v>11</v>
      </c>
      <c r="J118">
        <f>VLOOKUP($A118,mittaukset_2002!$A$4:$P$270,10,FALSE)</f>
        <v>342</v>
      </c>
      <c r="K118" t="str">
        <f>VLOOKUP($A118,mittaukset_2002!$A$4:$P$270,11,FALSE)</f>
        <v>latvaraja mitattu nauhalla</v>
      </c>
      <c r="L118">
        <f>VLOOKUP($A118,mittaukset_2002!$A$4:$P$270,12,FALSE)</f>
        <v>24.6</v>
      </c>
      <c r="M118">
        <f>VLOOKUP($A118,mittaukset_2002!$A$4:$P$270,13,FALSE)</f>
        <v>0.5</v>
      </c>
      <c r="N118">
        <f>VLOOKUP($A118,mittaukset_2002!$A$4:$P$270,14,FALSE)</f>
        <v>-99</v>
      </c>
      <c r="O118">
        <f>VLOOKUP($A118,mittaukset_2002!$A$4:$P$270,15,FALSE)</f>
        <v>-99</v>
      </c>
      <c r="P118">
        <f>VLOOKUP($A118,mittaukset_2002!$A$4:$P$270,16,FALSE)</f>
        <v>1</v>
      </c>
      <c r="Q118" t="str">
        <f>VLOOKUP($A118,mittaukset_2007!$A$2:$E$268,2,FALSE)</f>
        <v>kuusi</v>
      </c>
      <c r="R118">
        <f>VLOOKUP($A118,mittaukset_2007!$A$2:$E$268,3,FALSE)</f>
        <v>370</v>
      </c>
      <c r="S118">
        <f>VLOOKUP($A118,mittaukset_2007!$A$2:$E$268,4,FALSE)</f>
        <v>363</v>
      </c>
      <c r="T118">
        <f>VLOOKUP($A118,mittaukset_2007!$A$2:$E$268,5,FALSE)</f>
        <v>0</v>
      </c>
      <c r="U118">
        <f>IF(ISNA(VLOOKUP($A118,maastolomake_2010!$A$2:$AF$230,3,FALSE)),"",VLOOKUP($A118,maastolomake_2010!$A$2:$AF$230,3,FALSE))</f>
        <v>7</v>
      </c>
      <c r="V118">
        <f>IF(ISNA(VLOOKUP($A118,maastolomake_2010!$A$2:$AF$230,6,FALSE)),"",VLOOKUP($A118,maastolomake_2010!$A$2:$AF$230,6,FALSE))</f>
        <v>1</v>
      </c>
      <c r="W118">
        <f>IF(ISNA(VLOOKUP($A118,maastolomake_2010!$A$2:$AF$230,7,FALSE)),"",VLOOKUP($A118,maastolomake_2010!$A$2:$AF$230,7,FALSE))</f>
        <v>1</v>
      </c>
      <c r="X118">
        <f>IF(ISNA(VLOOKUP($A118,maastolomake_2010!$A$2:$AF$230,8,FALSE)),"",VLOOKUP($A118,maastolomake_2010!$A$2:$AF$230,8,FALSE))</f>
        <v>2</v>
      </c>
      <c r="Y118">
        <f>IF(ISNA(VLOOKUP($A118,maastolomake_2010!$A$2:$AF$230,9,FALSE)),"",VLOOKUP($A118,maastolomake_2010!$A$2:$AF$230,9,FALSE))</f>
        <v>11</v>
      </c>
      <c r="Z118">
        <f>IF(ISNA(VLOOKUP($A118,maastolomake_2010!$A$2:$AF$230,10,FALSE)),"",VLOOKUP($A118,maastolomake_2010!$A$2:$AF$230,10,FALSE))</f>
        <v>382</v>
      </c>
      <c r="AA118" t="str">
        <f>IF(ISNA(VLOOKUP($A118,maastolomake_2010!$A$2:$AF$230,32,FALSE)),"",IF(VLOOKUP($A118,maastolomake_2010!$A$2:$AF$230,32,FALSE)=0,"",VLOOKUP($A118,maastolomake_2010!$A$2:$AF$230,32,FALSE)))</f>
        <v>d13 oksien yläp.</v>
      </c>
    </row>
    <row r="119" spans="1:27" ht="12.75">
      <c r="A119">
        <v>141</v>
      </c>
      <c r="B119">
        <f>VLOOKUP($A119,mittaukset_2002!$A$4:$P$270,2,FALSE)</f>
        <v>-27.501117175568183</v>
      </c>
      <c r="C119">
        <f>VLOOKUP($A119,mittaukset_2002!$A$4:$P$270,3,FALSE)</f>
        <v>10.641102509202812</v>
      </c>
      <c r="D119">
        <f>VLOOKUP($A119,mittaukset_2002!$A$4:$P$270,4,FALSE)</f>
        <v>-4.44293309712994</v>
      </c>
      <c r="E119">
        <f>VLOOKUP($A119,mittaukset_2002!$A$4:$P$270,5,FALSE)</f>
        <v>2515306.3347395835</v>
      </c>
      <c r="F119">
        <f>VLOOKUP($A119,mittaukset_2002!$A$4:$P$270,6,FALSE)</f>
        <v>6860023.356963734</v>
      </c>
      <c r="G119">
        <f>VLOOKUP($A119,mittaukset_2002!$A$4:$P$270,7,FALSE)</f>
        <v>153.61706690287005</v>
      </c>
      <c r="H119">
        <f>VLOOKUP($A119,mittaukset_2002!$A$4:$P$270,8,FALSE)</f>
        <v>2</v>
      </c>
      <c r="I119">
        <f>VLOOKUP($A119,mittaukset_2002!$A$4:$P$270,9,FALSE)</f>
        <v>11</v>
      </c>
      <c r="J119">
        <f>VLOOKUP($A119,mittaukset_2002!$A$4:$P$270,10,FALSE)</f>
        <v>242</v>
      </c>
      <c r="K119" t="str">
        <f>VLOOKUP($A119,mittaukset_2002!$A$4:$P$270,11,FALSE)</f>
        <v>sama tyvi</v>
      </c>
      <c r="L119">
        <f>VLOOKUP($A119,mittaukset_2002!$A$4:$P$270,12,FALSE)</f>
        <v>22</v>
      </c>
      <c r="M119">
        <f>VLOOKUP($A119,mittaukset_2002!$A$4:$P$270,13,FALSE)</f>
        <v>1.7</v>
      </c>
      <c r="N119">
        <f>VLOOKUP($A119,mittaukset_2002!$A$4:$P$270,14,FALSE)</f>
        <v>-99</v>
      </c>
      <c r="O119">
        <f>VLOOKUP($A119,mittaukset_2002!$A$4:$P$270,15,FALSE)</f>
        <v>-99</v>
      </c>
      <c r="P119">
        <f>VLOOKUP($A119,mittaukset_2002!$A$4:$P$270,16,FALSE)</f>
        <v>1</v>
      </c>
      <c r="Q119" t="str">
        <f>VLOOKUP($A119,mittaukset_2007!$A$2:$E$268,2,FALSE)</f>
        <v>kuusi</v>
      </c>
      <c r="R119">
        <f>VLOOKUP($A119,mittaukset_2007!$A$2:$E$268,3,FALSE)</f>
        <v>265</v>
      </c>
      <c r="S119">
        <f>VLOOKUP($A119,mittaukset_2007!$A$2:$E$268,4,FALSE)</f>
        <v>304</v>
      </c>
      <c r="T119">
        <f>VLOOKUP($A119,mittaukset_2007!$A$2:$E$268,5,FALSE)</f>
        <v>1</v>
      </c>
      <c r="U119">
        <f>IF(ISNA(VLOOKUP($A119,maastolomake_2010!$A$2:$AF$230,3,FALSE)),"",VLOOKUP($A119,maastolomake_2010!$A$2:$AF$230,3,FALSE))</f>
      </c>
      <c r="V119">
        <f>IF(ISNA(VLOOKUP($A119,maastolomake_2010!$A$2:$AF$230,6,FALSE)),"",VLOOKUP($A119,maastolomake_2010!$A$2:$AF$230,6,FALSE))</f>
      </c>
      <c r="W119">
        <f>IF(ISNA(VLOOKUP($A119,maastolomake_2010!$A$2:$AF$230,7,FALSE)),"",VLOOKUP($A119,maastolomake_2010!$A$2:$AF$230,7,FALSE))</f>
      </c>
      <c r="X119">
        <f>IF(ISNA(VLOOKUP($A119,maastolomake_2010!$A$2:$AF$230,8,FALSE)),"",VLOOKUP($A119,maastolomake_2010!$A$2:$AF$230,8,FALSE))</f>
      </c>
      <c r="Y119">
        <f>IF(ISNA(VLOOKUP($A119,maastolomake_2010!$A$2:$AF$230,9,FALSE)),"",VLOOKUP($A119,maastolomake_2010!$A$2:$AF$230,9,FALSE))</f>
      </c>
      <c r="Z119">
        <f>IF(ISNA(VLOOKUP($A119,maastolomake_2010!$A$2:$AF$230,10,FALSE)),"",VLOOKUP($A119,maastolomake_2010!$A$2:$AF$230,10,FALSE))</f>
      </c>
      <c r="AA119">
        <f>IF(ISNA(VLOOKUP($A119,maastolomake_2010!$A$2:$AF$230,32,FALSE)),"",IF(VLOOKUP($A119,maastolomake_2010!$A$2:$AF$230,32,FALSE)=0,"",VLOOKUP($A119,maastolomake_2010!$A$2:$AF$230,32,FALSE)))</f>
      </c>
    </row>
    <row r="120" spans="1:27" ht="12.75">
      <c r="A120">
        <v>142</v>
      </c>
      <c r="B120">
        <f>VLOOKUP($A120,mittaukset_2002!$A$4:$P$270,2,FALSE)</f>
        <v>-16.308843311746518</v>
      </c>
      <c r="C120">
        <f>VLOOKUP($A120,mittaukset_2002!$A$4:$P$270,3,FALSE)</f>
        <v>-6.821508821085484</v>
      </c>
      <c r="D120">
        <f>VLOOKUP($A120,mittaukset_2002!$A$4:$P$270,4,FALSE)</f>
        <v>-3.661411486959158</v>
      </c>
      <c r="E120">
        <f>VLOOKUP($A120,mittaukset_2002!$A$4:$P$270,5,FALSE)</f>
        <v>2515313.854589719</v>
      </c>
      <c r="F120">
        <f>VLOOKUP($A120,mittaukset_2002!$A$4:$P$270,6,FALSE)</f>
        <v>6860004.026634129</v>
      </c>
      <c r="G120">
        <f>VLOOKUP($A120,mittaukset_2002!$A$4:$P$270,7,FALSE)</f>
        <v>154.39858851304083</v>
      </c>
      <c r="H120">
        <f>VLOOKUP($A120,mittaukset_2002!$A$4:$P$270,8,FALSE)</f>
        <v>2</v>
      </c>
      <c r="I120">
        <f>VLOOKUP($A120,mittaukset_2002!$A$4:$P$270,9,FALSE)</f>
        <v>11</v>
      </c>
      <c r="J120">
        <f>VLOOKUP($A120,mittaukset_2002!$A$4:$P$270,10,FALSE)</f>
        <v>277</v>
      </c>
      <c r="K120" t="str">
        <f>VLOOKUP($A120,mittaukset_2002!$A$4:$P$270,11,FALSE)</f>
        <v>läpimitta mitattu oksan alta</v>
      </c>
      <c r="L120">
        <f>VLOOKUP($A120,mittaukset_2002!$A$4:$P$270,12,FALSE)</f>
        <v>25.4</v>
      </c>
      <c r="M120">
        <f>VLOOKUP($A120,mittaukset_2002!$A$4:$P$270,13,FALSE)</f>
        <v>11.1</v>
      </c>
      <c r="N120">
        <f>VLOOKUP($A120,mittaukset_2002!$A$4:$P$270,14,FALSE)</f>
        <v>-99</v>
      </c>
      <c r="O120">
        <f>VLOOKUP($A120,mittaukset_2002!$A$4:$P$270,15,FALSE)</f>
        <v>-99</v>
      </c>
      <c r="P120">
        <f>VLOOKUP($A120,mittaukset_2002!$A$4:$P$270,16,FALSE)</f>
        <v>2</v>
      </c>
      <c r="Q120" t="str">
        <f>VLOOKUP($A120,mittaukset_2007!$A$2:$E$268,2,FALSE)</f>
        <v>kuusi</v>
      </c>
      <c r="R120">
        <f>VLOOKUP($A120,mittaukset_2007!$A$2:$E$268,3,FALSE)</f>
        <v>292</v>
      </c>
      <c r="S120">
        <f>VLOOKUP($A120,mittaukset_2007!$A$2:$E$268,4,FALSE)</f>
        <v>291</v>
      </c>
      <c r="T120">
        <f>VLOOKUP($A120,mittaukset_2007!$A$2:$E$268,5,FALSE)</f>
        <v>1</v>
      </c>
      <c r="U120">
        <f>IF(ISNA(VLOOKUP($A120,maastolomake_2010!$A$2:$AF$230,3,FALSE)),"",VLOOKUP($A120,maastolomake_2010!$A$2:$AF$230,3,FALSE))</f>
      </c>
      <c r="V120">
        <f>IF(ISNA(VLOOKUP($A120,maastolomake_2010!$A$2:$AF$230,6,FALSE)),"",VLOOKUP($A120,maastolomake_2010!$A$2:$AF$230,6,FALSE))</f>
      </c>
      <c r="W120">
        <f>IF(ISNA(VLOOKUP($A120,maastolomake_2010!$A$2:$AF$230,7,FALSE)),"",VLOOKUP($A120,maastolomake_2010!$A$2:$AF$230,7,FALSE))</f>
      </c>
      <c r="X120">
        <f>IF(ISNA(VLOOKUP($A120,maastolomake_2010!$A$2:$AF$230,8,FALSE)),"",VLOOKUP($A120,maastolomake_2010!$A$2:$AF$230,8,FALSE))</f>
      </c>
      <c r="Y120">
        <f>IF(ISNA(VLOOKUP($A120,maastolomake_2010!$A$2:$AF$230,9,FALSE)),"",VLOOKUP($A120,maastolomake_2010!$A$2:$AF$230,9,FALSE))</f>
      </c>
      <c r="Z120">
        <f>IF(ISNA(VLOOKUP($A120,maastolomake_2010!$A$2:$AF$230,10,FALSE)),"",VLOOKUP($A120,maastolomake_2010!$A$2:$AF$230,10,FALSE))</f>
      </c>
      <c r="AA120">
        <f>IF(ISNA(VLOOKUP($A120,maastolomake_2010!$A$2:$AF$230,32,FALSE)),"",IF(VLOOKUP($A120,maastolomake_2010!$A$2:$AF$230,32,FALSE)=0,"",VLOOKUP($A120,maastolomake_2010!$A$2:$AF$230,32,FALSE)))</f>
      </c>
    </row>
    <row r="121" spans="1:27" ht="12.75">
      <c r="A121">
        <v>143</v>
      </c>
      <c r="B121">
        <f>VLOOKUP($A121,mittaukset_2002!$A$4:$P$270,2,FALSE)</f>
        <v>-17.689286075677348</v>
      </c>
      <c r="C121">
        <f>VLOOKUP($A121,mittaukset_2002!$A$4:$P$270,3,FALSE)</f>
        <v>-7.734208988416622</v>
      </c>
      <c r="D121">
        <f>VLOOKUP($A121,mittaukset_2002!$A$4:$P$270,4,FALSE)</f>
        <v>-4.29440326706322</v>
      </c>
      <c r="E121">
        <f>VLOOKUP($A121,mittaukset_2002!$A$4:$P$270,5,FALSE)</f>
        <v>2515312.3209795817</v>
      </c>
      <c r="F121">
        <f>VLOOKUP($A121,mittaukset_2002!$A$4:$P$270,6,FALSE)</f>
        <v>6860003.404795109</v>
      </c>
      <c r="G121">
        <f>VLOOKUP($A121,mittaukset_2002!$A$4:$P$270,7,FALSE)</f>
        <v>153.76559673293679</v>
      </c>
      <c r="H121">
        <f>VLOOKUP($A121,mittaukset_2002!$A$4:$P$270,8,FALSE)</f>
        <v>2</v>
      </c>
      <c r="I121">
        <f>VLOOKUP($A121,mittaukset_2002!$A$4:$P$270,9,FALSE)</f>
        <v>11</v>
      </c>
      <c r="J121">
        <f>VLOOKUP($A121,mittaukset_2002!$A$4:$P$270,10,FALSE)</f>
        <v>315</v>
      </c>
      <c r="K121" t="str">
        <f>VLOOKUP($A121,mittaukset_2002!$A$4:$P$270,11,FALSE)</f>
        <v>läpimitta mitattu nauhalla</v>
      </c>
      <c r="L121">
        <f>VLOOKUP($A121,mittaukset_2002!$A$4:$P$270,12,FALSE)</f>
        <v>26.2</v>
      </c>
      <c r="M121">
        <f>VLOOKUP($A121,mittaukset_2002!$A$4:$P$270,13,FALSE)</f>
        <v>1.6</v>
      </c>
      <c r="N121">
        <f>VLOOKUP($A121,mittaukset_2002!$A$4:$P$270,14,FALSE)</f>
        <v>-99</v>
      </c>
      <c r="O121">
        <f>VLOOKUP($A121,mittaukset_2002!$A$4:$P$270,15,FALSE)</f>
        <v>-99</v>
      </c>
      <c r="P121">
        <f>VLOOKUP($A121,mittaukset_2002!$A$4:$P$270,16,FALSE)</f>
        <v>2</v>
      </c>
      <c r="Q121" t="str">
        <f>VLOOKUP($A121,mittaukset_2007!$A$2:$E$268,2,FALSE)</f>
        <v>kuusi</v>
      </c>
      <c r="R121">
        <f>VLOOKUP($A121,mittaukset_2007!$A$2:$E$268,3,FALSE)</f>
        <v>331</v>
      </c>
      <c r="S121">
        <f>VLOOKUP($A121,mittaukset_2007!$A$2:$E$268,4,FALSE)</f>
        <v>322</v>
      </c>
      <c r="T121">
        <f>VLOOKUP($A121,mittaukset_2007!$A$2:$E$268,5,FALSE)</f>
        <v>0</v>
      </c>
      <c r="U121">
        <f>IF(ISNA(VLOOKUP($A121,maastolomake_2010!$A$2:$AF$230,3,FALSE)),"",VLOOKUP($A121,maastolomake_2010!$A$2:$AF$230,3,FALSE))</f>
        <v>8</v>
      </c>
      <c r="V121">
        <f>IF(ISNA(VLOOKUP($A121,maastolomake_2010!$A$2:$AF$230,6,FALSE)),"",VLOOKUP($A121,maastolomake_2010!$A$2:$AF$230,6,FALSE))</f>
        <v>1</v>
      </c>
      <c r="W121">
        <f>IF(ISNA(VLOOKUP($A121,maastolomake_2010!$A$2:$AF$230,7,FALSE)),"",VLOOKUP($A121,maastolomake_2010!$A$2:$AF$230,7,FALSE))</f>
        <v>1</v>
      </c>
      <c r="X121">
        <f>IF(ISNA(VLOOKUP($A121,maastolomake_2010!$A$2:$AF$230,8,FALSE)),"",VLOOKUP($A121,maastolomake_2010!$A$2:$AF$230,8,FALSE))</f>
        <v>2</v>
      </c>
      <c r="Y121">
        <f>IF(ISNA(VLOOKUP($A121,maastolomake_2010!$A$2:$AF$230,9,FALSE)),"",VLOOKUP($A121,maastolomake_2010!$A$2:$AF$230,9,FALSE))</f>
        <v>11</v>
      </c>
      <c r="Z121">
        <f>IF(ISNA(VLOOKUP($A121,maastolomake_2010!$A$2:$AF$230,10,FALSE)),"",VLOOKUP($A121,maastolomake_2010!$A$2:$AF$230,10,FALSE))</f>
        <v>345</v>
      </c>
      <c r="AA121">
        <f>IF(ISNA(VLOOKUP($A121,maastolomake_2010!$A$2:$AF$230,32,FALSE)),"",IF(VLOOKUP($A121,maastolomake_2010!$A$2:$AF$230,32,FALSE)=0,"",VLOOKUP($A121,maastolomake_2010!$A$2:$AF$230,32,FALSE)))</f>
      </c>
    </row>
    <row r="122" spans="1:27" ht="12.75">
      <c r="A122">
        <v>144</v>
      </c>
      <c r="B122">
        <f>VLOOKUP($A122,mittaukset_2002!$A$4:$P$270,2,FALSE)</f>
        <v>-16.338552654552107</v>
      </c>
      <c r="C122">
        <f>VLOOKUP($A122,mittaukset_2002!$A$4:$P$270,3,FALSE)</f>
        <v>-3.6814007071835446</v>
      </c>
      <c r="D122">
        <f>VLOOKUP($A122,mittaukset_2002!$A$4:$P$270,4,FALSE)</f>
        <v>-3.9295471912735214</v>
      </c>
      <c r="E122">
        <f>VLOOKUP($A122,mittaukset_2002!$A$4:$P$270,5,FALSE)</f>
        <v>2515314.446131925</v>
      </c>
      <c r="F122">
        <f>VLOOKUP($A122,mittaukset_2002!$A$4:$P$270,6,FALSE)</f>
        <v>6860007.1106638685</v>
      </c>
      <c r="G122">
        <f>VLOOKUP($A122,mittaukset_2002!$A$4:$P$270,7,FALSE)</f>
        <v>154.1304528087265</v>
      </c>
      <c r="H122">
        <f>VLOOKUP($A122,mittaukset_2002!$A$4:$P$270,8,FALSE)</f>
        <v>2</v>
      </c>
      <c r="I122">
        <f>VLOOKUP($A122,mittaukset_2002!$A$4:$P$270,9,FALSE)</f>
        <v>11</v>
      </c>
      <c r="J122">
        <f>VLOOKUP($A122,mittaukset_2002!$A$4:$P$270,10,FALSE)</f>
        <v>288</v>
      </c>
      <c r="K122" t="str">
        <f>VLOOKUP($A122,mittaukset_2002!$A$4:$P$270,11,FALSE)</f>
        <v>läpimitta oksan päällä</v>
      </c>
      <c r="L122">
        <f>VLOOKUP($A122,mittaukset_2002!$A$4:$P$270,12,FALSE)</f>
        <v>27.3</v>
      </c>
      <c r="M122">
        <f>VLOOKUP($A122,mittaukset_2002!$A$4:$P$270,13,FALSE)</f>
        <v>14.8</v>
      </c>
      <c r="N122">
        <f>VLOOKUP($A122,mittaukset_2002!$A$4:$P$270,14,FALSE)</f>
        <v>-99</v>
      </c>
      <c r="O122">
        <f>VLOOKUP($A122,mittaukset_2002!$A$4:$P$270,15,FALSE)</f>
        <v>-99</v>
      </c>
      <c r="P122">
        <f>VLOOKUP($A122,mittaukset_2002!$A$4:$P$270,16,FALSE)</f>
        <v>2</v>
      </c>
      <c r="Q122" t="str">
        <f>VLOOKUP($A122,mittaukset_2007!$A$2:$E$268,2,FALSE)</f>
        <v>kuusi</v>
      </c>
      <c r="R122">
        <f>VLOOKUP($A122,mittaukset_2007!$A$2:$E$268,3,FALSE)</f>
        <v>292</v>
      </c>
      <c r="S122">
        <f>VLOOKUP($A122,mittaukset_2007!$A$2:$E$268,4,FALSE)</f>
        <v>294</v>
      </c>
      <c r="T122">
        <f>VLOOKUP($A122,mittaukset_2007!$A$2:$E$268,5,FALSE)</f>
        <v>0</v>
      </c>
      <c r="U122">
        <f>IF(ISNA(VLOOKUP($A122,maastolomake_2010!$A$2:$AF$230,3,FALSE)),"",VLOOKUP($A122,maastolomake_2010!$A$2:$AF$230,3,FALSE))</f>
        <v>10</v>
      </c>
      <c r="V122">
        <f>IF(ISNA(VLOOKUP($A122,maastolomake_2010!$A$2:$AF$230,6,FALSE)),"",VLOOKUP($A122,maastolomake_2010!$A$2:$AF$230,6,FALSE))</f>
        <v>1</v>
      </c>
      <c r="W122">
        <f>IF(ISNA(VLOOKUP($A122,maastolomake_2010!$A$2:$AF$230,7,FALSE)),"",VLOOKUP($A122,maastolomake_2010!$A$2:$AF$230,7,FALSE))</f>
        <v>1</v>
      </c>
      <c r="X122">
        <f>IF(ISNA(VLOOKUP($A122,maastolomake_2010!$A$2:$AF$230,8,FALSE)),"",VLOOKUP($A122,maastolomake_2010!$A$2:$AF$230,8,FALSE))</f>
        <v>2</v>
      </c>
      <c r="Y122">
        <f>IF(ISNA(VLOOKUP($A122,maastolomake_2010!$A$2:$AF$230,9,FALSE)),"",VLOOKUP($A122,maastolomake_2010!$A$2:$AF$230,9,FALSE))</f>
        <v>11</v>
      </c>
      <c r="Z122">
        <f>IF(ISNA(VLOOKUP($A122,maastolomake_2010!$A$2:$AF$230,10,FALSE)),"",VLOOKUP($A122,maastolomake_2010!$A$2:$AF$230,10,FALSE))</f>
        <v>304</v>
      </c>
      <c r="AA122">
        <f>IF(ISNA(VLOOKUP($A122,maastolomake_2010!$A$2:$AF$230,32,FALSE)),"",IF(VLOOKUP($A122,maastolomake_2010!$A$2:$AF$230,32,FALSE)=0,"",VLOOKUP($A122,maastolomake_2010!$A$2:$AF$230,32,FALSE)))</f>
      </c>
    </row>
    <row r="123" spans="1:27" ht="12.75">
      <c r="A123">
        <v>145</v>
      </c>
      <c r="B123">
        <f>VLOOKUP($A123,mittaukset_2002!$A$4:$P$270,2,FALSE)</f>
        <v>-18.60636266029773</v>
      </c>
      <c r="C123">
        <f>VLOOKUP($A123,mittaukset_2002!$A$4:$P$270,3,FALSE)</f>
        <v>-3.730047207966585</v>
      </c>
      <c r="D123">
        <f>VLOOKUP($A123,mittaukset_2002!$A$4:$P$270,4,FALSE)</f>
        <v>-4.561591538890559</v>
      </c>
      <c r="E123">
        <f>VLOOKUP($A123,mittaukset_2002!$A$4:$P$270,5,FALSE)</f>
        <v>2515312.2134478088</v>
      </c>
      <c r="F123">
        <f>VLOOKUP($A123,mittaukset_2002!$A$4:$P$270,6,FALSE)</f>
        <v>6860007.5112264</v>
      </c>
      <c r="G123">
        <f>VLOOKUP($A123,mittaukset_2002!$A$4:$P$270,7,FALSE)</f>
        <v>153.49840846110945</v>
      </c>
      <c r="H123">
        <f>VLOOKUP($A123,mittaukset_2002!$A$4:$P$270,8,FALSE)</f>
        <v>2</v>
      </c>
      <c r="I123">
        <f>VLOOKUP($A123,mittaukset_2002!$A$4:$P$270,9,FALSE)</f>
        <v>11</v>
      </c>
      <c r="J123">
        <f>VLOOKUP($A123,mittaukset_2002!$A$4:$P$270,10,FALSE)</f>
        <v>325</v>
      </c>
      <c r="K123" t="str">
        <f>VLOOKUP($A123,mittaukset_2002!$A$4:$P$270,11,FALSE)</f>
        <v> </v>
      </c>
      <c r="L123">
        <f>VLOOKUP($A123,mittaukset_2002!$A$4:$P$270,12,FALSE)</f>
        <v>27.3</v>
      </c>
      <c r="M123">
        <f>VLOOKUP($A123,mittaukset_2002!$A$4:$P$270,13,FALSE)</f>
        <v>2.7</v>
      </c>
      <c r="N123">
        <f>VLOOKUP($A123,mittaukset_2002!$A$4:$P$270,14,FALSE)</f>
        <v>-99</v>
      </c>
      <c r="O123">
        <f>VLOOKUP($A123,mittaukset_2002!$A$4:$P$270,15,FALSE)</f>
        <v>-99</v>
      </c>
      <c r="P123">
        <f>VLOOKUP($A123,mittaukset_2002!$A$4:$P$270,16,FALSE)</f>
        <v>2</v>
      </c>
      <c r="Q123" t="str">
        <f>VLOOKUP($A123,mittaukset_2007!$A$2:$E$268,2,FALSE)</f>
        <v>kuusi</v>
      </c>
      <c r="R123">
        <f>VLOOKUP($A123,mittaukset_2007!$A$2:$E$268,3,FALSE)</f>
        <v>339</v>
      </c>
      <c r="S123">
        <f>VLOOKUP($A123,mittaukset_2007!$A$2:$E$268,4,FALSE)</f>
        <v>331</v>
      </c>
      <c r="T123">
        <f>VLOOKUP($A123,mittaukset_2007!$A$2:$E$268,5,FALSE)</f>
        <v>0</v>
      </c>
      <c r="U123">
        <f>IF(ISNA(VLOOKUP($A123,maastolomake_2010!$A$2:$AF$230,3,FALSE)),"",VLOOKUP($A123,maastolomake_2010!$A$2:$AF$230,3,FALSE))</f>
        <v>9</v>
      </c>
      <c r="V123">
        <f>IF(ISNA(VLOOKUP($A123,maastolomake_2010!$A$2:$AF$230,6,FALSE)),"",VLOOKUP($A123,maastolomake_2010!$A$2:$AF$230,6,FALSE))</f>
        <v>1</v>
      </c>
      <c r="W123">
        <f>IF(ISNA(VLOOKUP($A123,maastolomake_2010!$A$2:$AF$230,7,FALSE)),"",VLOOKUP($A123,maastolomake_2010!$A$2:$AF$230,7,FALSE))</f>
        <v>1</v>
      </c>
      <c r="X123">
        <f>IF(ISNA(VLOOKUP($A123,maastolomake_2010!$A$2:$AF$230,8,FALSE)),"",VLOOKUP($A123,maastolomake_2010!$A$2:$AF$230,8,FALSE))</f>
        <v>2</v>
      </c>
      <c r="Y123">
        <f>IF(ISNA(VLOOKUP($A123,maastolomake_2010!$A$2:$AF$230,9,FALSE)),"",VLOOKUP($A123,maastolomake_2010!$A$2:$AF$230,9,FALSE))</f>
        <v>11</v>
      </c>
      <c r="Z123">
        <f>IF(ISNA(VLOOKUP($A123,maastolomake_2010!$A$2:$AF$230,10,FALSE)),"",VLOOKUP($A123,maastolomake_2010!$A$2:$AF$230,10,FALSE))</f>
        <v>353</v>
      </c>
      <c r="AA123">
        <f>IF(ISNA(VLOOKUP($A123,maastolomake_2010!$A$2:$AF$230,32,FALSE)),"",IF(VLOOKUP($A123,maastolomake_2010!$A$2:$AF$230,32,FALSE)=0,"",VLOOKUP($A123,maastolomake_2010!$A$2:$AF$230,32,FALSE)))</f>
      </c>
    </row>
    <row r="124" spans="1:27" ht="12.75">
      <c r="A124">
        <v>146</v>
      </c>
      <c r="B124">
        <f>VLOOKUP($A124,mittaukset_2002!$A$4:$P$270,2,FALSE)</f>
        <v>-18.339913730786805</v>
      </c>
      <c r="C124">
        <f>VLOOKUP($A124,mittaukset_2002!$A$4:$P$270,3,FALSE)</f>
        <v>-2.093030806790651</v>
      </c>
      <c r="D124">
        <f>VLOOKUP($A124,mittaukset_2002!$A$4:$P$270,4,FALSE)</f>
        <v>-4.339816945630481</v>
      </c>
      <c r="E124">
        <f>VLOOKUP($A124,mittaukset_2002!$A$4:$P$270,5,FALSE)</f>
        <v>2515312.7982083224</v>
      </c>
      <c r="F124">
        <f>VLOOKUP($A124,mittaukset_2002!$A$4:$P$270,6,FALSE)</f>
        <v>6860009.063280803</v>
      </c>
      <c r="G124">
        <f>VLOOKUP($A124,mittaukset_2002!$A$4:$P$270,7,FALSE)</f>
        <v>153.72018305436953</v>
      </c>
      <c r="H124">
        <f>VLOOKUP($A124,mittaukset_2002!$A$4:$P$270,8,FALSE)</f>
        <v>2</v>
      </c>
      <c r="I124">
        <f>VLOOKUP($A124,mittaukset_2002!$A$4:$P$270,9,FALSE)</f>
        <v>11</v>
      </c>
      <c r="J124">
        <f>VLOOKUP($A124,mittaukset_2002!$A$4:$P$270,10,FALSE)</f>
        <v>400</v>
      </c>
      <c r="K124" t="str">
        <f>VLOOKUP($A124,mittaukset_2002!$A$4:$P$270,11,FALSE)</f>
        <v> </v>
      </c>
      <c r="L124">
        <f>VLOOKUP($A124,mittaukset_2002!$A$4:$P$270,12,FALSE)</f>
        <v>29.3</v>
      </c>
      <c r="M124">
        <f>VLOOKUP($A124,mittaukset_2002!$A$4:$P$270,13,FALSE)</f>
        <v>2.8</v>
      </c>
      <c r="N124">
        <f>VLOOKUP($A124,mittaukset_2002!$A$4:$P$270,14,FALSE)</f>
        <v>-99</v>
      </c>
      <c r="O124">
        <f>VLOOKUP($A124,mittaukset_2002!$A$4:$P$270,15,FALSE)</f>
        <v>-99</v>
      </c>
      <c r="P124">
        <f>VLOOKUP($A124,mittaukset_2002!$A$4:$P$270,16,FALSE)</f>
        <v>2</v>
      </c>
      <c r="Q124" t="str">
        <f>VLOOKUP($A124,mittaukset_2007!$A$2:$E$268,2,FALSE)</f>
        <v>kuusi</v>
      </c>
      <c r="R124">
        <f>VLOOKUP($A124,mittaukset_2007!$A$2:$E$268,3,FALSE)</f>
        <v>414</v>
      </c>
      <c r="S124">
        <f>VLOOKUP($A124,mittaukset_2007!$A$2:$E$268,4,FALSE)</f>
        <v>424</v>
      </c>
      <c r="T124">
        <f>VLOOKUP($A124,mittaukset_2007!$A$2:$E$268,5,FALSE)</f>
        <v>1</v>
      </c>
      <c r="U124">
        <f>IF(ISNA(VLOOKUP($A124,maastolomake_2010!$A$2:$AF$230,3,FALSE)),"",VLOOKUP($A124,maastolomake_2010!$A$2:$AF$230,3,FALSE))</f>
      </c>
      <c r="V124">
        <f>IF(ISNA(VLOOKUP($A124,maastolomake_2010!$A$2:$AF$230,6,FALSE)),"",VLOOKUP($A124,maastolomake_2010!$A$2:$AF$230,6,FALSE))</f>
      </c>
      <c r="W124">
        <f>IF(ISNA(VLOOKUP($A124,maastolomake_2010!$A$2:$AF$230,7,FALSE)),"",VLOOKUP($A124,maastolomake_2010!$A$2:$AF$230,7,FALSE))</f>
      </c>
      <c r="X124">
        <f>IF(ISNA(VLOOKUP($A124,maastolomake_2010!$A$2:$AF$230,8,FALSE)),"",VLOOKUP($A124,maastolomake_2010!$A$2:$AF$230,8,FALSE))</f>
      </c>
      <c r="Y124">
        <f>IF(ISNA(VLOOKUP($A124,maastolomake_2010!$A$2:$AF$230,9,FALSE)),"",VLOOKUP($A124,maastolomake_2010!$A$2:$AF$230,9,FALSE))</f>
      </c>
      <c r="Z124">
        <f>IF(ISNA(VLOOKUP($A124,maastolomake_2010!$A$2:$AF$230,10,FALSE)),"",VLOOKUP($A124,maastolomake_2010!$A$2:$AF$230,10,FALSE))</f>
      </c>
      <c r="AA124">
        <f>IF(ISNA(VLOOKUP($A124,maastolomake_2010!$A$2:$AF$230,32,FALSE)),"",IF(VLOOKUP($A124,maastolomake_2010!$A$2:$AF$230,32,FALSE)=0,"",VLOOKUP($A124,maastolomake_2010!$A$2:$AF$230,32,FALSE)))</f>
      </c>
    </row>
    <row r="125" spans="1:27" ht="12.75">
      <c r="A125">
        <v>147</v>
      </c>
      <c r="B125">
        <f>VLOOKUP($A125,mittaukset_2002!$A$4:$P$270,2,FALSE)</f>
        <v>-24.23975432635343</v>
      </c>
      <c r="C125">
        <f>VLOOKUP($A125,mittaukset_2002!$A$4:$P$270,3,FALSE)</f>
        <v>2.4528981985296987</v>
      </c>
      <c r="D125">
        <f>VLOOKUP($A125,mittaukset_2002!$A$4:$P$270,4,FALSE)</f>
        <v>-4.781428835877119</v>
      </c>
      <c r="E125">
        <f>VLOOKUP($A125,mittaukset_2002!$A$4:$P$270,5,FALSE)</f>
        <v>2515307.913300888</v>
      </c>
      <c r="F125">
        <f>VLOOKUP($A125,mittaukset_2002!$A$4:$P$270,6,FALSE)</f>
        <v>6860014.68567077</v>
      </c>
      <c r="G125">
        <f>VLOOKUP($A125,mittaukset_2002!$A$4:$P$270,7,FALSE)</f>
        <v>153.2785711641229</v>
      </c>
      <c r="H125">
        <f>VLOOKUP($A125,mittaukset_2002!$A$4:$P$270,8,FALSE)</f>
        <v>2</v>
      </c>
      <c r="I125">
        <f>VLOOKUP($A125,mittaukset_2002!$A$4:$P$270,9,FALSE)</f>
        <v>11</v>
      </c>
      <c r="J125">
        <f>VLOOKUP($A125,mittaukset_2002!$A$4:$P$270,10,FALSE)</f>
        <v>587</v>
      </c>
      <c r="K125" t="str">
        <f>VLOOKUP($A125,mittaukset_2002!$A$4:$P$270,11,FALSE)</f>
        <v> </v>
      </c>
      <c r="L125">
        <f>VLOOKUP($A125,mittaukset_2002!$A$4:$P$270,12,FALSE)</f>
        <v>26.9</v>
      </c>
      <c r="M125">
        <f>VLOOKUP($A125,mittaukset_2002!$A$4:$P$270,13,FALSE)</f>
        <v>1</v>
      </c>
      <c r="N125">
        <f>VLOOKUP($A125,mittaukset_2002!$A$4:$P$270,14,FALSE)</f>
        <v>-99</v>
      </c>
      <c r="O125">
        <f>VLOOKUP($A125,mittaukset_2002!$A$4:$P$270,15,FALSE)</f>
        <v>-99</v>
      </c>
      <c r="P125">
        <f>VLOOKUP($A125,mittaukset_2002!$A$4:$P$270,16,FALSE)</f>
        <v>1</v>
      </c>
      <c r="Q125" t="str">
        <f>VLOOKUP($A125,mittaukset_2007!$A$2:$E$268,2,FALSE)</f>
        <v>kuusi</v>
      </c>
      <c r="R125">
        <f>VLOOKUP($A125,mittaukset_2007!$A$2:$E$268,3,FALSE)</f>
        <v>617</v>
      </c>
      <c r="S125">
        <f>VLOOKUP($A125,mittaukset_2007!$A$2:$E$268,4,FALSE)</f>
        <v>0</v>
      </c>
      <c r="T125">
        <f>VLOOKUP($A125,mittaukset_2007!$A$2:$E$268,5,FALSE)</f>
        <v>0</v>
      </c>
      <c r="U125">
        <f>IF(ISNA(VLOOKUP($A125,maastolomake_2010!$A$2:$AF$230,3,FALSE)),"",VLOOKUP($A125,maastolomake_2010!$A$2:$AF$230,3,FALSE))</f>
        <v>1</v>
      </c>
      <c r="V125">
        <f>IF(ISNA(VLOOKUP($A125,maastolomake_2010!$A$2:$AF$230,6,FALSE)),"",VLOOKUP($A125,maastolomake_2010!$A$2:$AF$230,6,FALSE))</f>
        <v>1</v>
      </c>
      <c r="W125">
        <f>IF(ISNA(VLOOKUP($A125,maastolomake_2010!$A$2:$AF$230,7,FALSE)),"",VLOOKUP($A125,maastolomake_2010!$A$2:$AF$230,7,FALSE))</f>
        <v>1</v>
      </c>
      <c r="X125">
        <f>IF(ISNA(VLOOKUP($A125,maastolomake_2010!$A$2:$AF$230,8,FALSE)),"",VLOOKUP($A125,maastolomake_2010!$A$2:$AF$230,8,FALSE))</f>
        <v>2</v>
      </c>
      <c r="Y125">
        <f>IF(ISNA(VLOOKUP($A125,maastolomake_2010!$A$2:$AF$230,9,FALSE)),"",VLOOKUP($A125,maastolomake_2010!$A$2:$AF$230,9,FALSE))</f>
        <v>11</v>
      </c>
      <c r="Z125">
        <f>IF(ISNA(VLOOKUP($A125,maastolomake_2010!$A$2:$AF$230,10,FALSE)),"",VLOOKUP($A125,maastolomake_2010!$A$2:$AF$230,10,FALSE))</f>
        <v>615</v>
      </c>
      <c r="AA125" t="str">
        <f>IF(ISNA(VLOOKUP($A125,maastolomake_2010!$A$2:$AF$230,32,FALSE)),"",IF(VLOOKUP($A125,maastolomake_2010!$A$2:$AF$230,32,FALSE)=0,"",VLOOKUP($A125,maastolomake_2010!$A$2:$AF$230,32,FALSE)))</f>
        <v>Reunavaikutus. Erittäin leveä latvus. d13 tallmeterilla</v>
      </c>
    </row>
    <row r="126" spans="1:27" ht="12.75">
      <c r="A126">
        <v>148</v>
      </c>
      <c r="B126">
        <f>VLOOKUP($A126,mittaukset_2002!$A$4:$P$270,2,FALSE)</f>
        <v>-23.12644160312207</v>
      </c>
      <c r="C126">
        <f>VLOOKUP($A126,mittaukset_2002!$A$4:$P$270,3,FALSE)</f>
        <v>6.670615007298583</v>
      </c>
      <c r="D126">
        <f>VLOOKUP($A126,mittaukset_2002!$A$4:$P$270,4,FALSE)</f>
        <v>-4.521662033572182</v>
      </c>
      <c r="E126">
        <f>VLOOKUP($A126,mittaukset_2002!$A$4:$P$270,5,FALSE)</f>
        <v>2515309.838311946</v>
      </c>
      <c r="F126">
        <f>VLOOKUP($A126,mittaukset_2002!$A$4:$P$270,6,FALSE)</f>
        <v>6860018.600122549</v>
      </c>
      <c r="G126">
        <f>VLOOKUP($A126,mittaukset_2002!$A$4:$P$270,7,FALSE)</f>
        <v>153.53833796642783</v>
      </c>
      <c r="H126">
        <f>VLOOKUP($A126,mittaukset_2002!$A$4:$P$270,8,FALSE)</f>
        <v>2</v>
      </c>
      <c r="I126">
        <f>VLOOKUP($A126,mittaukset_2002!$A$4:$P$270,9,FALSE)</f>
        <v>11</v>
      </c>
      <c r="J126">
        <f>VLOOKUP($A126,mittaukset_2002!$A$4:$P$270,10,FALSE)</f>
        <v>370</v>
      </c>
      <c r="K126" t="str">
        <f>VLOOKUP($A126,mittaukset_2002!$A$4:$P$270,11,FALSE)</f>
        <v> </v>
      </c>
      <c r="L126">
        <f>VLOOKUP($A126,mittaukset_2002!$A$4:$P$270,12,FALSE)</f>
        <v>26.2</v>
      </c>
      <c r="M126">
        <f>VLOOKUP($A126,mittaukset_2002!$A$4:$P$270,13,FALSE)</f>
        <v>3.2</v>
      </c>
      <c r="N126">
        <f>VLOOKUP($A126,mittaukset_2002!$A$4:$P$270,14,FALSE)</f>
        <v>-99</v>
      </c>
      <c r="O126">
        <f>VLOOKUP($A126,mittaukset_2002!$A$4:$P$270,15,FALSE)</f>
        <v>-99</v>
      </c>
      <c r="P126">
        <f>VLOOKUP($A126,mittaukset_2002!$A$4:$P$270,16,FALSE)</f>
        <v>1</v>
      </c>
      <c r="Q126" t="str">
        <f>VLOOKUP($A126,mittaukset_2007!$A$2:$E$268,2,FALSE)</f>
        <v>kuusi</v>
      </c>
      <c r="R126">
        <f>VLOOKUP($A126,mittaukset_2007!$A$2:$E$268,3,FALSE)</f>
        <v>383</v>
      </c>
      <c r="S126">
        <f>VLOOKUP($A126,mittaukset_2007!$A$2:$E$268,4,FALSE)</f>
        <v>374</v>
      </c>
      <c r="T126">
        <f>VLOOKUP($A126,mittaukset_2007!$A$2:$E$268,5,FALSE)</f>
        <v>0</v>
      </c>
      <c r="U126">
        <f>IF(ISNA(VLOOKUP($A126,maastolomake_2010!$A$2:$AF$230,3,FALSE)),"",VLOOKUP($A126,maastolomake_2010!$A$2:$AF$230,3,FALSE))</f>
        <v>2</v>
      </c>
      <c r="V126">
        <f>IF(ISNA(VLOOKUP($A126,maastolomake_2010!$A$2:$AF$230,6,FALSE)),"",VLOOKUP($A126,maastolomake_2010!$A$2:$AF$230,6,FALSE))</f>
        <v>1</v>
      </c>
      <c r="W126">
        <f>IF(ISNA(VLOOKUP($A126,maastolomake_2010!$A$2:$AF$230,7,FALSE)),"",VLOOKUP($A126,maastolomake_2010!$A$2:$AF$230,7,FALSE))</f>
        <v>1</v>
      </c>
      <c r="X126">
        <f>IF(ISNA(VLOOKUP($A126,maastolomake_2010!$A$2:$AF$230,8,FALSE)),"",VLOOKUP($A126,maastolomake_2010!$A$2:$AF$230,8,FALSE))</f>
        <v>2</v>
      </c>
      <c r="Y126">
        <f>IF(ISNA(VLOOKUP($A126,maastolomake_2010!$A$2:$AF$230,9,FALSE)),"",VLOOKUP($A126,maastolomake_2010!$A$2:$AF$230,9,FALSE))</f>
        <v>11</v>
      </c>
      <c r="Z126">
        <f>IF(ISNA(VLOOKUP($A126,maastolomake_2010!$A$2:$AF$230,10,FALSE)),"",VLOOKUP($A126,maastolomake_2010!$A$2:$AF$230,10,FALSE))</f>
        <v>395</v>
      </c>
      <c r="AA126">
        <f>IF(ISNA(VLOOKUP($A126,maastolomake_2010!$A$2:$AF$230,32,FALSE)),"",IF(VLOOKUP($A126,maastolomake_2010!$A$2:$AF$230,32,FALSE)=0,"",VLOOKUP($A126,maastolomake_2010!$A$2:$AF$230,32,FALSE)))</f>
      </c>
    </row>
    <row r="127" spans="1:27" ht="12.75">
      <c r="A127">
        <v>149</v>
      </c>
      <c r="B127">
        <f>VLOOKUP($A127,mittaukset_2002!$A$4:$P$270,2,FALSE)</f>
        <v>-16.675350893293363</v>
      </c>
      <c r="C127">
        <f>VLOOKUP($A127,mittaukset_2002!$A$4:$P$270,3,FALSE)</f>
        <v>4.889497555120528</v>
      </c>
      <c r="D127">
        <f>VLOOKUP($A127,mittaukset_2002!$A$4:$P$270,4,FALSE)</f>
        <v>-3.480673805263994</v>
      </c>
      <c r="E127">
        <f>VLOOKUP($A127,mittaukset_2002!$A$4:$P$270,5,FALSE)</f>
        <v>2515315.8100792747</v>
      </c>
      <c r="F127">
        <f>VLOOKUP($A127,mittaukset_2002!$A$4:$P$270,6,FALSE)</f>
        <v>6860015.579039019</v>
      </c>
      <c r="G127">
        <f>VLOOKUP($A127,mittaukset_2002!$A$4:$P$270,7,FALSE)</f>
        <v>154.579326194736</v>
      </c>
      <c r="H127">
        <f>VLOOKUP($A127,mittaukset_2002!$A$4:$P$270,8,FALSE)</f>
        <v>2</v>
      </c>
      <c r="I127">
        <f>VLOOKUP($A127,mittaukset_2002!$A$4:$P$270,9,FALSE)</f>
        <v>11</v>
      </c>
      <c r="J127">
        <f>VLOOKUP($A127,mittaukset_2002!$A$4:$P$270,10,FALSE)</f>
        <v>332</v>
      </c>
      <c r="K127" t="str">
        <f>VLOOKUP($A127,mittaukset_2002!$A$4:$P$270,11,FALSE)</f>
        <v>läpimitta oksan päällä</v>
      </c>
      <c r="L127">
        <f>VLOOKUP($A127,mittaukset_2002!$A$4:$P$270,12,FALSE)</f>
        <v>26.3</v>
      </c>
      <c r="M127">
        <f>VLOOKUP($A127,mittaukset_2002!$A$4:$P$270,13,FALSE)</f>
        <v>12</v>
      </c>
      <c r="N127">
        <f>VLOOKUP($A127,mittaukset_2002!$A$4:$P$270,14,FALSE)</f>
        <v>-99</v>
      </c>
      <c r="O127">
        <f>VLOOKUP($A127,mittaukset_2002!$A$4:$P$270,15,FALSE)</f>
        <v>-99</v>
      </c>
      <c r="P127">
        <f>VLOOKUP($A127,mittaukset_2002!$A$4:$P$270,16,FALSE)</f>
        <v>2</v>
      </c>
      <c r="Q127" t="str">
        <f>VLOOKUP($A127,mittaukset_2007!$A$2:$E$268,2,FALSE)</f>
        <v>kuusi</v>
      </c>
      <c r="R127">
        <f>VLOOKUP($A127,mittaukset_2007!$A$2:$E$268,3,FALSE)</f>
        <v>344</v>
      </c>
      <c r="S127">
        <f>VLOOKUP($A127,mittaukset_2007!$A$2:$E$268,4,FALSE)</f>
        <v>372</v>
      </c>
      <c r="T127">
        <f>VLOOKUP($A127,mittaukset_2007!$A$2:$E$268,5,FALSE)</f>
        <v>0</v>
      </c>
      <c r="U127">
        <f>IF(ISNA(VLOOKUP($A127,maastolomake_2010!$A$2:$AF$230,3,FALSE)),"",VLOOKUP($A127,maastolomake_2010!$A$2:$AF$230,3,FALSE))</f>
        <v>701</v>
      </c>
      <c r="V127">
        <f>IF(ISNA(VLOOKUP($A127,maastolomake_2010!$A$2:$AF$230,6,FALSE)),"",VLOOKUP($A127,maastolomake_2010!$A$2:$AF$230,6,FALSE))</f>
        <v>3</v>
      </c>
      <c r="W127">
        <f>IF(ISNA(VLOOKUP($A127,maastolomake_2010!$A$2:$AF$230,7,FALSE)),"",VLOOKUP($A127,maastolomake_2010!$A$2:$AF$230,7,FALSE))</f>
        <v>1</v>
      </c>
      <c r="X127">
        <f>IF(ISNA(VLOOKUP($A127,maastolomake_2010!$A$2:$AF$230,8,FALSE)),"",VLOOKUP($A127,maastolomake_2010!$A$2:$AF$230,8,FALSE))</f>
        <v>2</v>
      </c>
      <c r="Y127">
        <f>IF(ISNA(VLOOKUP($A127,maastolomake_2010!$A$2:$AF$230,9,FALSE)),"",VLOOKUP($A127,maastolomake_2010!$A$2:$AF$230,9,FALSE))</f>
        <v>12</v>
      </c>
      <c r="Z127">
        <f>IF(ISNA(VLOOKUP($A127,maastolomake_2010!$A$2:$AF$230,10,FALSE)),"",VLOOKUP($A127,maastolomake_2010!$A$2:$AF$230,10,FALSE))</f>
        <v>351</v>
      </c>
      <c r="AA127" t="str">
        <f>IF(ISNA(VLOOKUP($A127,maastolomake_2010!$A$2:$AF$230,32,FALSE)),"",IF(VLOOKUP($A127,maastolomake_2010!$A$2:$AF$230,32,FALSE)=0,"",VLOOKUP($A127,maastolomake_2010!$A$2:$AF$230,32,FALSE)))</f>
        <v>Latvus toispuoleinen. Puu nro 11 varjostaa</v>
      </c>
    </row>
    <row r="128" spans="1:27" ht="12.75">
      <c r="A128">
        <v>150</v>
      </c>
      <c r="B128">
        <f>VLOOKUP($A128,mittaukset_2002!$A$4:$P$270,2,FALSE)</f>
        <v>-14.837531788738747</v>
      </c>
      <c r="C128">
        <f>VLOOKUP($A128,mittaukset_2002!$A$4:$P$270,3,FALSE)</f>
        <v>3.3753744062603825</v>
      </c>
      <c r="D128">
        <f>VLOOKUP($A128,mittaukset_2002!$A$4:$P$270,4,FALSE)</f>
        <v>-2.909019599285242</v>
      </c>
      <c r="E128">
        <f>VLOOKUP($A128,mittaukset_2002!$A$4:$P$270,5,FALSE)</f>
        <v>2515317.312362813</v>
      </c>
      <c r="F128">
        <f>VLOOKUP($A128,mittaukset_2002!$A$4:$P$270,6,FALSE)</f>
        <v>6860013.731529306</v>
      </c>
      <c r="G128">
        <f>VLOOKUP($A128,mittaukset_2002!$A$4:$P$270,7,FALSE)</f>
        <v>155.15098040071476</v>
      </c>
      <c r="H128">
        <f>VLOOKUP($A128,mittaukset_2002!$A$4:$P$270,8,FALSE)</f>
        <v>2</v>
      </c>
      <c r="I128">
        <f>VLOOKUP($A128,mittaukset_2002!$A$4:$P$270,9,FALSE)</f>
        <v>11</v>
      </c>
      <c r="J128">
        <f>VLOOKUP($A128,mittaukset_2002!$A$4:$P$270,10,FALSE)</f>
        <v>355</v>
      </c>
      <c r="K128" t="str">
        <f>VLOOKUP($A128,mittaukset_2002!$A$4:$P$270,11,FALSE)</f>
        <v> </v>
      </c>
      <c r="L128">
        <f>VLOOKUP($A128,mittaukset_2002!$A$4:$P$270,12,FALSE)</f>
        <v>29</v>
      </c>
      <c r="M128">
        <f>VLOOKUP($A128,mittaukset_2002!$A$4:$P$270,13,FALSE)</f>
        <v>15.1</v>
      </c>
      <c r="N128">
        <f>VLOOKUP($A128,mittaukset_2002!$A$4:$P$270,14,FALSE)</f>
        <v>-99</v>
      </c>
      <c r="O128">
        <f>VLOOKUP($A128,mittaukset_2002!$A$4:$P$270,15,FALSE)</f>
        <v>-99</v>
      </c>
      <c r="P128">
        <f>VLOOKUP($A128,mittaukset_2002!$A$4:$P$270,16,FALSE)</f>
        <v>2</v>
      </c>
      <c r="Q128" t="str">
        <f>VLOOKUP($A128,mittaukset_2007!$A$2:$E$268,2,FALSE)</f>
        <v>kuusi</v>
      </c>
      <c r="R128">
        <f>VLOOKUP($A128,mittaukset_2007!$A$2:$E$268,3,FALSE)</f>
        <v>373</v>
      </c>
      <c r="S128">
        <f>VLOOKUP($A128,mittaukset_2007!$A$2:$E$268,4,FALSE)</f>
        <v>384</v>
      </c>
      <c r="T128">
        <f>VLOOKUP($A128,mittaukset_2007!$A$2:$E$268,5,FALSE)</f>
        <v>0</v>
      </c>
      <c r="U128">
        <f>IF(ISNA(VLOOKUP($A128,maastolomake_2010!$A$2:$AF$230,3,FALSE)),"",VLOOKUP($A128,maastolomake_2010!$A$2:$AF$230,3,FALSE))</f>
        <v>11</v>
      </c>
      <c r="V128">
        <f>IF(ISNA(VLOOKUP($A128,maastolomake_2010!$A$2:$AF$230,6,FALSE)),"",VLOOKUP($A128,maastolomake_2010!$A$2:$AF$230,6,FALSE))</f>
        <v>1</v>
      </c>
      <c r="W128">
        <f>IF(ISNA(VLOOKUP($A128,maastolomake_2010!$A$2:$AF$230,7,FALSE)),"",VLOOKUP($A128,maastolomake_2010!$A$2:$AF$230,7,FALSE))</f>
        <v>1</v>
      </c>
      <c r="X128">
        <f>IF(ISNA(VLOOKUP($A128,maastolomake_2010!$A$2:$AF$230,8,FALSE)),"",VLOOKUP($A128,maastolomake_2010!$A$2:$AF$230,8,FALSE))</f>
        <v>2</v>
      </c>
      <c r="Y128">
        <f>IF(ISNA(VLOOKUP($A128,maastolomake_2010!$A$2:$AF$230,9,FALSE)),"",VLOOKUP($A128,maastolomake_2010!$A$2:$AF$230,9,FALSE))</f>
        <v>11</v>
      </c>
      <c r="Z128">
        <f>IF(ISNA(VLOOKUP($A128,maastolomake_2010!$A$2:$AF$230,10,FALSE)),"",VLOOKUP($A128,maastolomake_2010!$A$2:$AF$230,10,FALSE))</f>
        <v>377</v>
      </c>
      <c r="AA128">
        <f>IF(ISNA(VLOOKUP($A128,maastolomake_2010!$A$2:$AF$230,32,FALSE)),"",IF(VLOOKUP($A128,maastolomake_2010!$A$2:$AF$230,32,FALSE)=0,"",VLOOKUP($A128,maastolomake_2010!$A$2:$AF$230,32,FALSE)))</f>
      </c>
    </row>
    <row r="129" spans="1:27" ht="12.75">
      <c r="A129">
        <v>151</v>
      </c>
      <c r="B129">
        <f>VLOOKUP($A129,mittaukset_2002!$A$4:$P$270,2,FALSE)</f>
        <v>-14.622170898108038</v>
      </c>
      <c r="C129">
        <f>VLOOKUP($A129,mittaukset_2002!$A$4:$P$270,3,FALSE)</f>
        <v>8.595195622566784</v>
      </c>
      <c r="D129">
        <f>VLOOKUP($A129,mittaukset_2002!$A$4:$P$270,4,FALSE)</f>
        <v>-2.325347876969897</v>
      </c>
      <c r="E129">
        <f>VLOOKUP($A129,mittaukset_2002!$A$4:$P$270,5,FALSE)</f>
        <v>2515318.5552108646</v>
      </c>
      <c r="F129">
        <f>VLOOKUP($A129,mittaukset_2002!$A$4:$P$270,6,FALSE)</f>
        <v>6860018.80580192</v>
      </c>
      <c r="G129">
        <f>VLOOKUP($A129,mittaukset_2002!$A$4:$P$270,7,FALSE)</f>
        <v>155.73465212303012</v>
      </c>
      <c r="H129">
        <f>VLOOKUP($A129,mittaukset_2002!$A$4:$P$270,8,FALSE)</f>
        <v>2</v>
      </c>
      <c r="I129">
        <f>VLOOKUP($A129,mittaukset_2002!$A$4:$P$270,9,FALSE)</f>
        <v>11</v>
      </c>
      <c r="J129">
        <f>VLOOKUP($A129,mittaukset_2002!$A$4:$P$270,10,FALSE)</f>
        <v>296</v>
      </c>
      <c r="K129" t="str">
        <f>VLOOKUP($A129,mittaukset_2002!$A$4:$P$270,11,FALSE)</f>
        <v>läpimitta oksan päältä</v>
      </c>
      <c r="L129">
        <f>VLOOKUP($A129,mittaukset_2002!$A$4:$P$270,12,FALSE)</f>
        <v>24.9</v>
      </c>
      <c r="M129">
        <f>VLOOKUP($A129,mittaukset_2002!$A$4:$P$270,13,FALSE)</f>
        <v>14.3</v>
      </c>
      <c r="N129">
        <f>VLOOKUP($A129,mittaukset_2002!$A$4:$P$270,14,FALSE)</f>
        <v>-99</v>
      </c>
      <c r="O129">
        <f>VLOOKUP($A129,mittaukset_2002!$A$4:$P$270,15,FALSE)</f>
        <v>-99</v>
      </c>
      <c r="P129">
        <f>VLOOKUP($A129,mittaukset_2002!$A$4:$P$270,16,FALSE)</f>
        <v>2</v>
      </c>
      <c r="Q129" t="str">
        <f>VLOOKUP($A129,mittaukset_2007!$A$2:$E$268,2,FALSE)</f>
        <v>kuusi</v>
      </c>
      <c r="R129">
        <f>VLOOKUP($A129,mittaukset_2007!$A$2:$E$268,3,FALSE)</f>
        <v>294</v>
      </c>
      <c r="S129">
        <f>VLOOKUP($A129,mittaukset_2007!$A$2:$E$268,4,FALSE)</f>
        <v>308</v>
      </c>
      <c r="T129">
        <f>VLOOKUP($A129,mittaukset_2007!$A$2:$E$268,5,FALSE)</f>
        <v>1</v>
      </c>
      <c r="U129">
        <f>IF(ISNA(VLOOKUP($A129,maastolomake_2010!$A$2:$AF$230,3,FALSE)),"",VLOOKUP($A129,maastolomake_2010!$A$2:$AF$230,3,FALSE))</f>
      </c>
      <c r="V129">
        <f>IF(ISNA(VLOOKUP($A129,maastolomake_2010!$A$2:$AF$230,6,FALSE)),"",VLOOKUP($A129,maastolomake_2010!$A$2:$AF$230,6,FALSE))</f>
      </c>
      <c r="W129">
        <f>IF(ISNA(VLOOKUP($A129,maastolomake_2010!$A$2:$AF$230,7,FALSE)),"",VLOOKUP($A129,maastolomake_2010!$A$2:$AF$230,7,FALSE))</f>
      </c>
      <c r="X129">
        <f>IF(ISNA(VLOOKUP($A129,maastolomake_2010!$A$2:$AF$230,8,FALSE)),"",VLOOKUP($A129,maastolomake_2010!$A$2:$AF$230,8,FALSE))</f>
      </c>
      <c r="Y129">
        <f>IF(ISNA(VLOOKUP($A129,maastolomake_2010!$A$2:$AF$230,9,FALSE)),"",VLOOKUP($A129,maastolomake_2010!$A$2:$AF$230,9,FALSE))</f>
      </c>
      <c r="Z129">
        <f>IF(ISNA(VLOOKUP($A129,maastolomake_2010!$A$2:$AF$230,10,FALSE)),"",VLOOKUP($A129,maastolomake_2010!$A$2:$AF$230,10,FALSE))</f>
      </c>
      <c r="AA129">
        <f>IF(ISNA(VLOOKUP($A129,maastolomake_2010!$A$2:$AF$230,32,FALSE)),"",IF(VLOOKUP($A129,maastolomake_2010!$A$2:$AF$230,32,FALSE)=0,"",VLOOKUP($A129,maastolomake_2010!$A$2:$AF$230,32,FALSE)))</f>
      </c>
    </row>
    <row r="130" spans="1:27" ht="12.75">
      <c r="A130">
        <v>152</v>
      </c>
      <c r="B130">
        <f>VLOOKUP($A130,mittaukset_2002!$A$4:$P$270,2,FALSE)</f>
        <v>-20.312514817302958</v>
      </c>
      <c r="C130">
        <f>VLOOKUP($A130,mittaukset_2002!$A$4:$P$270,3,FALSE)</f>
        <v>8.726827639603439</v>
      </c>
      <c r="D130">
        <f>VLOOKUP($A130,mittaukset_2002!$A$4:$P$270,4,FALSE)</f>
        <v>-4.211764611303007</v>
      </c>
      <c r="E130">
        <f>VLOOKUP($A130,mittaukset_2002!$A$4:$P$270,5,FALSE)</f>
        <v>2515313.0031487816</v>
      </c>
      <c r="F130">
        <f>VLOOKUP($A130,mittaukset_2002!$A$4:$P$270,6,FALSE)</f>
        <v>6860020.059575236</v>
      </c>
      <c r="G130">
        <f>VLOOKUP($A130,mittaukset_2002!$A$4:$P$270,7,FALSE)</f>
        <v>153.848235388697</v>
      </c>
      <c r="H130">
        <f>VLOOKUP($A130,mittaukset_2002!$A$4:$P$270,8,FALSE)</f>
        <v>2</v>
      </c>
      <c r="I130">
        <f>VLOOKUP($A130,mittaukset_2002!$A$4:$P$270,9,FALSE)</f>
        <v>11</v>
      </c>
      <c r="J130">
        <f>VLOOKUP($A130,mittaukset_2002!$A$4:$P$270,10,FALSE)</f>
        <v>296</v>
      </c>
      <c r="K130" t="str">
        <f>VLOOKUP($A130,mittaukset_2002!$A$4:$P$270,11,FALSE)</f>
        <v> </v>
      </c>
      <c r="L130">
        <f>VLOOKUP($A130,mittaukset_2002!$A$4:$P$270,12,FALSE)</f>
        <v>26.7</v>
      </c>
      <c r="M130">
        <f>VLOOKUP($A130,mittaukset_2002!$A$4:$P$270,13,FALSE)</f>
        <v>7.8</v>
      </c>
      <c r="N130">
        <f>VLOOKUP($A130,mittaukset_2002!$A$4:$P$270,14,FALSE)</f>
        <v>-99</v>
      </c>
      <c r="O130">
        <f>VLOOKUP($A130,mittaukset_2002!$A$4:$P$270,15,FALSE)</f>
        <v>-99</v>
      </c>
      <c r="P130">
        <f>VLOOKUP($A130,mittaukset_2002!$A$4:$P$270,16,FALSE)</f>
        <v>1</v>
      </c>
      <c r="Q130" t="str">
        <f>VLOOKUP($A130,mittaukset_2007!$A$2:$E$268,2,FALSE)</f>
        <v>kuusi</v>
      </c>
      <c r="R130">
        <f>VLOOKUP($A130,mittaukset_2007!$A$2:$E$268,3,FALSE)</f>
        <v>304</v>
      </c>
      <c r="S130">
        <f>VLOOKUP($A130,mittaukset_2007!$A$2:$E$268,4,FALSE)</f>
        <v>297</v>
      </c>
      <c r="T130">
        <f>VLOOKUP($A130,mittaukset_2007!$A$2:$E$268,5,FALSE)</f>
        <v>0</v>
      </c>
      <c r="U130">
        <f>IF(ISNA(VLOOKUP($A130,maastolomake_2010!$A$2:$AF$230,3,FALSE)),"",VLOOKUP($A130,maastolomake_2010!$A$2:$AF$230,3,FALSE))</f>
        <v>12</v>
      </c>
      <c r="V130">
        <f>IF(ISNA(VLOOKUP($A130,maastolomake_2010!$A$2:$AF$230,6,FALSE)),"",VLOOKUP($A130,maastolomake_2010!$A$2:$AF$230,6,FALSE))</f>
        <v>1</v>
      </c>
      <c r="W130">
        <f>IF(ISNA(VLOOKUP($A130,maastolomake_2010!$A$2:$AF$230,7,FALSE)),"",VLOOKUP($A130,maastolomake_2010!$A$2:$AF$230,7,FALSE))</f>
        <v>1</v>
      </c>
      <c r="X130">
        <f>IF(ISNA(VLOOKUP($A130,maastolomake_2010!$A$2:$AF$230,8,FALSE)),"",VLOOKUP($A130,maastolomake_2010!$A$2:$AF$230,8,FALSE))</f>
        <v>2</v>
      </c>
      <c r="Y130">
        <f>IF(ISNA(VLOOKUP($A130,maastolomake_2010!$A$2:$AF$230,9,FALSE)),"",VLOOKUP($A130,maastolomake_2010!$A$2:$AF$230,9,FALSE))</f>
        <v>11</v>
      </c>
      <c r="Z130">
        <f>IF(ISNA(VLOOKUP($A130,maastolomake_2010!$A$2:$AF$230,10,FALSE)),"",VLOOKUP($A130,maastolomake_2010!$A$2:$AF$230,10,FALSE))</f>
        <v>311</v>
      </c>
      <c r="AA130">
        <f>IF(ISNA(VLOOKUP($A130,maastolomake_2010!$A$2:$AF$230,32,FALSE)),"",IF(VLOOKUP($A130,maastolomake_2010!$A$2:$AF$230,32,FALSE)=0,"",VLOOKUP($A130,maastolomake_2010!$A$2:$AF$230,32,FALSE)))</f>
      </c>
    </row>
    <row r="131" spans="1:27" ht="12.75">
      <c r="A131">
        <v>153</v>
      </c>
      <c r="B131">
        <f>VLOOKUP($A131,mittaukset_2002!$A$4:$P$270,2,FALSE)</f>
        <v>-27.7652922821214</v>
      </c>
      <c r="C131">
        <f>VLOOKUP($A131,mittaukset_2002!$A$4:$P$270,3,FALSE)</f>
        <v>10.293552898354982</v>
      </c>
      <c r="D131">
        <f>VLOOKUP($A131,mittaukset_2002!$A$4:$P$270,4,FALSE)</f>
        <v>-4.622244131750646</v>
      </c>
      <c r="E131">
        <f>VLOOKUP($A131,mittaukset_2002!$A$4:$P$270,5,FALSE)</f>
        <v>2515306.00708061</v>
      </c>
      <c r="F131">
        <f>VLOOKUP($A131,mittaukset_2002!$A$4:$P$270,6,FALSE)</f>
        <v>6860023.068487018</v>
      </c>
      <c r="G131">
        <f>VLOOKUP($A131,mittaukset_2002!$A$4:$P$270,7,FALSE)</f>
        <v>153.43775586824935</v>
      </c>
      <c r="H131">
        <f>VLOOKUP($A131,mittaukset_2002!$A$4:$P$270,8,FALSE)</f>
        <v>2</v>
      </c>
      <c r="I131">
        <f>VLOOKUP($A131,mittaukset_2002!$A$4:$P$270,9,FALSE)</f>
        <v>11</v>
      </c>
      <c r="J131">
        <f>VLOOKUP($A131,mittaukset_2002!$A$4:$P$270,10,FALSE)</f>
        <v>319</v>
      </c>
      <c r="K131" t="str">
        <f>VLOOKUP($A131,mittaukset_2002!$A$4:$P$270,11,FALSE)</f>
        <v>sama tyvi</v>
      </c>
      <c r="L131">
        <f>VLOOKUP($A131,mittaukset_2002!$A$4:$P$270,12,FALSE)</f>
        <v>22.8</v>
      </c>
      <c r="M131">
        <f>VLOOKUP($A131,mittaukset_2002!$A$4:$P$270,13,FALSE)</f>
        <v>1.4</v>
      </c>
      <c r="N131">
        <f>VLOOKUP($A131,mittaukset_2002!$A$4:$P$270,14,FALSE)</f>
        <v>-99</v>
      </c>
      <c r="O131">
        <f>VLOOKUP($A131,mittaukset_2002!$A$4:$P$270,15,FALSE)</f>
        <v>-99</v>
      </c>
      <c r="P131">
        <f>VLOOKUP($A131,mittaukset_2002!$A$4:$P$270,16,FALSE)</f>
        <v>1</v>
      </c>
      <c r="Q131" t="str">
        <f>VLOOKUP($A131,mittaukset_2007!$A$2:$E$268,2,FALSE)</f>
        <v>kuusi</v>
      </c>
      <c r="R131">
        <f>VLOOKUP($A131,mittaukset_2007!$A$2:$E$268,3,FALSE)</f>
        <v>370</v>
      </c>
      <c r="S131">
        <f>VLOOKUP($A131,mittaukset_2007!$A$2:$E$268,4,FALSE)</f>
        <v>423</v>
      </c>
      <c r="T131">
        <f>VLOOKUP($A131,mittaukset_2007!$A$2:$E$268,5,FALSE)</f>
        <v>1</v>
      </c>
      <c r="U131">
        <f>IF(ISNA(VLOOKUP($A131,maastolomake_2010!$A$2:$AF$230,3,FALSE)),"",VLOOKUP($A131,maastolomake_2010!$A$2:$AF$230,3,FALSE))</f>
      </c>
      <c r="V131">
        <f>IF(ISNA(VLOOKUP($A131,maastolomake_2010!$A$2:$AF$230,6,FALSE)),"",VLOOKUP($A131,maastolomake_2010!$A$2:$AF$230,6,FALSE))</f>
      </c>
      <c r="W131">
        <f>IF(ISNA(VLOOKUP($A131,maastolomake_2010!$A$2:$AF$230,7,FALSE)),"",VLOOKUP($A131,maastolomake_2010!$A$2:$AF$230,7,FALSE))</f>
      </c>
      <c r="X131">
        <f>IF(ISNA(VLOOKUP($A131,maastolomake_2010!$A$2:$AF$230,8,FALSE)),"",VLOOKUP($A131,maastolomake_2010!$A$2:$AF$230,8,FALSE))</f>
      </c>
      <c r="Y131">
        <f>IF(ISNA(VLOOKUP($A131,maastolomake_2010!$A$2:$AF$230,9,FALSE)),"",VLOOKUP($A131,maastolomake_2010!$A$2:$AF$230,9,FALSE))</f>
      </c>
      <c r="Z131">
        <f>IF(ISNA(VLOOKUP($A131,maastolomake_2010!$A$2:$AF$230,10,FALSE)),"",VLOOKUP($A131,maastolomake_2010!$A$2:$AF$230,10,FALSE))</f>
      </c>
      <c r="AA131">
        <f>IF(ISNA(VLOOKUP($A131,maastolomake_2010!$A$2:$AF$230,32,FALSE)),"",IF(VLOOKUP($A131,maastolomake_2010!$A$2:$AF$230,32,FALSE)=0,"",VLOOKUP($A131,maastolomake_2010!$A$2:$AF$230,32,FALSE)))</f>
      </c>
    </row>
    <row r="132" spans="1:27" ht="12.75">
      <c r="A132">
        <v>154</v>
      </c>
      <c r="B132">
        <f>VLOOKUP($A132,mittaukset_2002!$A$4:$P$270,2,FALSE)</f>
        <v>-21.633808203890823</v>
      </c>
      <c r="C132">
        <f>VLOOKUP($A132,mittaukset_2002!$A$4:$P$270,3,FALSE)</f>
        <v>11.489105723592791</v>
      </c>
      <c r="D132">
        <f>VLOOKUP($A132,mittaukset_2002!$A$4:$P$270,4,FALSE)</f>
        <v>-4.135816418301192</v>
      </c>
      <c r="E132">
        <f>VLOOKUP($A132,mittaukset_2002!$A$4:$P$270,5,FALSE)</f>
        <v>2515312.2539075008</v>
      </c>
      <c r="F132">
        <f>VLOOKUP($A132,mittaukset_2002!$A$4:$P$270,6,FALSE)</f>
        <v>6860023.028520156</v>
      </c>
      <c r="G132">
        <f>VLOOKUP($A132,mittaukset_2002!$A$4:$P$270,7,FALSE)</f>
        <v>153.9241835816988</v>
      </c>
      <c r="H132">
        <f>VLOOKUP($A132,mittaukset_2002!$A$4:$P$270,8,FALSE)</f>
        <v>2</v>
      </c>
      <c r="I132">
        <f>VLOOKUP($A132,mittaukset_2002!$A$4:$P$270,9,FALSE)</f>
        <v>11</v>
      </c>
      <c r="J132">
        <f>VLOOKUP($A132,mittaukset_2002!$A$4:$P$270,10,FALSE)</f>
        <v>432</v>
      </c>
      <c r="K132" t="str">
        <f>VLOOKUP($A132,mittaukset_2002!$A$4:$P$270,11,FALSE)</f>
        <v> </v>
      </c>
      <c r="L132">
        <f>VLOOKUP($A132,mittaukset_2002!$A$4:$P$270,12,FALSE)</f>
        <v>30.8</v>
      </c>
      <c r="M132">
        <f>VLOOKUP($A132,mittaukset_2002!$A$4:$P$270,13,FALSE)</f>
        <v>2.5</v>
      </c>
      <c r="N132">
        <f>VLOOKUP($A132,mittaukset_2002!$A$4:$P$270,14,FALSE)</f>
        <v>-99</v>
      </c>
      <c r="O132">
        <f>VLOOKUP($A132,mittaukset_2002!$A$4:$P$270,15,FALSE)</f>
        <v>-99</v>
      </c>
      <c r="P132">
        <f>VLOOKUP($A132,mittaukset_2002!$A$4:$P$270,16,FALSE)</f>
        <v>1</v>
      </c>
      <c r="Q132" t="str">
        <f>VLOOKUP($A132,mittaukset_2007!$A$2:$E$268,2,FALSE)</f>
        <v>kuusi</v>
      </c>
      <c r="R132">
        <f>VLOOKUP($A132,mittaukset_2007!$A$2:$E$268,3,FALSE)</f>
        <v>446</v>
      </c>
      <c r="S132">
        <f>VLOOKUP($A132,mittaukset_2007!$A$2:$E$268,4,FALSE)</f>
        <v>480</v>
      </c>
      <c r="T132">
        <f>VLOOKUP($A132,mittaukset_2007!$A$2:$E$268,5,FALSE)</f>
        <v>0</v>
      </c>
      <c r="U132">
        <f>IF(ISNA(VLOOKUP($A132,maastolomake_2010!$A$2:$AF$230,3,FALSE)),"",VLOOKUP($A132,maastolomake_2010!$A$2:$AF$230,3,FALSE))</f>
        <v>3</v>
      </c>
      <c r="V132">
        <f>IF(ISNA(VLOOKUP($A132,maastolomake_2010!$A$2:$AF$230,6,FALSE)),"",VLOOKUP($A132,maastolomake_2010!$A$2:$AF$230,6,FALSE))</f>
        <v>1</v>
      </c>
      <c r="W132">
        <f>IF(ISNA(VLOOKUP($A132,maastolomake_2010!$A$2:$AF$230,7,FALSE)),"",VLOOKUP($A132,maastolomake_2010!$A$2:$AF$230,7,FALSE))</f>
        <v>1</v>
      </c>
      <c r="X132">
        <f>IF(ISNA(VLOOKUP($A132,maastolomake_2010!$A$2:$AF$230,8,FALSE)),"",VLOOKUP($A132,maastolomake_2010!$A$2:$AF$230,8,FALSE))</f>
        <v>2</v>
      </c>
      <c r="Y132">
        <f>IF(ISNA(VLOOKUP($A132,maastolomake_2010!$A$2:$AF$230,9,FALSE)),"",VLOOKUP($A132,maastolomake_2010!$A$2:$AF$230,9,FALSE))</f>
        <v>11</v>
      </c>
      <c r="Z132">
        <f>IF(ISNA(VLOOKUP($A132,maastolomake_2010!$A$2:$AF$230,10,FALSE)),"",VLOOKUP($A132,maastolomake_2010!$A$2:$AF$230,10,FALSE))</f>
        <v>452</v>
      </c>
      <c r="AA132" t="str">
        <f>IF(ISNA(VLOOKUP($A132,maastolomake_2010!$A$2:$AF$230,32,FALSE)),"",IF(VLOOKUP($A132,maastolomake_2010!$A$2:$AF$230,32,FALSE)=0,"",VLOOKUP($A132,maastolomake_2010!$A$2:$AF$230,32,FALSE)))</f>
        <v>Reunavaikutus. Erittäin leveä latvus</v>
      </c>
    </row>
    <row r="133" spans="1:27" ht="12.75">
      <c r="A133">
        <v>155</v>
      </c>
      <c r="B133">
        <f>VLOOKUP($A133,mittaukset_2002!$A$4:$P$270,2,FALSE)</f>
        <v>-19.390824049132362</v>
      </c>
      <c r="C133">
        <f>VLOOKUP($A133,mittaukset_2002!$A$4:$P$270,3,FALSE)</f>
        <v>12.102386881280031</v>
      </c>
      <c r="D133">
        <f>VLOOKUP($A133,mittaukset_2002!$A$4:$P$270,4,FALSE)</f>
        <v>-3.6452526177060016</v>
      </c>
      <c r="E133">
        <f>VLOOKUP($A133,mittaukset_2002!$A$4:$P$270,5,FALSE)</f>
        <v>2515314.573859736</v>
      </c>
      <c r="F133">
        <f>VLOOKUP($A133,mittaukset_2002!$A$4:$P$270,6,FALSE)</f>
        <v>6860023.186359714</v>
      </c>
      <c r="G133">
        <f>VLOOKUP($A133,mittaukset_2002!$A$4:$P$270,7,FALSE)</f>
        <v>154.414747382294</v>
      </c>
      <c r="H133">
        <f>VLOOKUP($A133,mittaukset_2002!$A$4:$P$270,8,FALSE)</f>
        <v>2</v>
      </c>
      <c r="I133">
        <f>VLOOKUP($A133,mittaukset_2002!$A$4:$P$270,9,FALSE)</f>
        <v>11</v>
      </c>
      <c r="J133">
        <f>VLOOKUP($A133,mittaukset_2002!$A$4:$P$270,10,FALSE)</f>
        <v>337</v>
      </c>
      <c r="K133" t="str">
        <f>VLOOKUP($A133,mittaukset_2002!$A$4:$P$270,11,FALSE)</f>
        <v>läpimitta oksan päältä</v>
      </c>
      <c r="L133">
        <f>VLOOKUP($A133,mittaukset_2002!$A$4:$P$270,12,FALSE)</f>
        <v>27.9</v>
      </c>
      <c r="M133">
        <f>VLOOKUP($A133,mittaukset_2002!$A$4:$P$270,13,FALSE)</f>
        <v>5.2</v>
      </c>
      <c r="N133">
        <f>VLOOKUP($A133,mittaukset_2002!$A$4:$P$270,14,FALSE)</f>
        <v>-99</v>
      </c>
      <c r="O133">
        <f>VLOOKUP($A133,mittaukset_2002!$A$4:$P$270,15,FALSE)</f>
        <v>-99</v>
      </c>
      <c r="P133">
        <f>VLOOKUP($A133,mittaukset_2002!$A$4:$P$270,16,FALSE)</f>
        <v>2</v>
      </c>
      <c r="Q133" t="str">
        <f>VLOOKUP($A133,mittaukset_2007!$A$2:$E$268,2,FALSE)</f>
        <v>kuusi</v>
      </c>
      <c r="R133">
        <f>VLOOKUP($A133,mittaukset_2007!$A$2:$E$268,3,FALSE)</f>
        <v>346</v>
      </c>
      <c r="S133">
        <f>VLOOKUP($A133,mittaukset_2007!$A$2:$E$268,4,FALSE)</f>
        <v>336</v>
      </c>
      <c r="T133">
        <f>VLOOKUP($A133,mittaukset_2007!$A$2:$E$268,5,FALSE)</f>
        <v>1</v>
      </c>
      <c r="U133">
        <f>IF(ISNA(VLOOKUP($A133,maastolomake_2010!$A$2:$AF$230,3,FALSE)),"",VLOOKUP($A133,maastolomake_2010!$A$2:$AF$230,3,FALSE))</f>
      </c>
      <c r="V133">
        <f>IF(ISNA(VLOOKUP($A133,maastolomake_2010!$A$2:$AF$230,6,FALSE)),"",VLOOKUP($A133,maastolomake_2010!$A$2:$AF$230,6,FALSE))</f>
      </c>
      <c r="W133">
        <f>IF(ISNA(VLOOKUP($A133,maastolomake_2010!$A$2:$AF$230,7,FALSE)),"",VLOOKUP($A133,maastolomake_2010!$A$2:$AF$230,7,FALSE))</f>
      </c>
      <c r="X133">
        <f>IF(ISNA(VLOOKUP($A133,maastolomake_2010!$A$2:$AF$230,8,FALSE)),"",VLOOKUP($A133,maastolomake_2010!$A$2:$AF$230,8,FALSE))</f>
      </c>
      <c r="Y133">
        <f>IF(ISNA(VLOOKUP($A133,maastolomake_2010!$A$2:$AF$230,9,FALSE)),"",VLOOKUP($A133,maastolomake_2010!$A$2:$AF$230,9,FALSE))</f>
      </c>
      <c r="Z133">
        <f>IF(ISNA(VLOOKUP($A133,maastolomake_2010!$A$2:$AF$230,10,FALSE)),"",VLOOKUP($A133,maastolomake_2010!$A$2:$AF$230,10,FALSE))</f>
      </c>
      <c r="AA133">
        <f>IF(ISNA(VLOOKUP($A133,maastolomake_2010!$A$2:$AF$230,32,FALSE)),"",IF(VLOOKUP($A133,maastolomake_2010!$A$2:$AF$230,32,FALSE)=0,"",VLOOKUP($A133,maastolomake_2010!$A$2:$AF$230,32,FALSE)))</f>
      </c>
    </row>
    <row r="134" spans="1:27" ht="12.75">
      <c r="A134">
        <v>156</v>
      </c>
      <c r="B134">
        <f>VLOOKUP($A134,mittaukset_2002!$A$4:$P$270,2,FALSE)</f>
        <v>-20.201860545106776</v>
      </c>
      <c r="C134">
        <f>VLOOKUP($A134,mittaukset_2002!$A$4:$P$270,3,FALSE)</f>
        <v>18.160257617574388</v>
      </c>
      <c r="D134">
        <f>VLOOKUP($A134,mittaukset_2002!$A$4:$P$270,4,FALSE)</f>
        <v>-2.664542117118463</v>
      </c>
      <c r="E134">
        <f>VLOOKUP($A134,mittaukset_2002!$A$4:$P$270,5,FALSE)</f>
        <v>2515314.976206655</v>
      </c>
      <c r="F134">
        <f>VLOOKUP($A134,mittaukset_2002!$A$4:$P$270,6,FALSE)</f>
        <v>6860029.285023092</v>
      </c>
      <c r="G134">
        <f>VLOOKUP($A134,mittaukset_2002!$A$4:$P$270,7,FALSE)</f>
        <v>155.39545788288154</v>
      </c>
      <c r="H134">
        <f>VLOOKUP($A134,mittaukset_2002!$A$4:$P$270,8,FALSE)</f>
        <v>2</v>
      </c>
      <c r="I134">
        <f>VLOOKUP($A134,mittaukset_2002!$A$4:$P$270,9,FALSE)</f>
        <v>11</v>
      </c>
      <c r="J134">
        <f>VLOOKUP($A134,mittaukset_2002!$A$4:$P$270,10,FALSE)</f>
        <v>513</v>
      </c>
      <c r="K134" t="str">
        <f>VLOOKUP($A134,mittaukset_2002!$A$4:$P$270,11,FALSE)</f>
        <v> </v>
      </c>
      <c r="L134">
        <f>VLOOKUP($A134,mittaukset_2002!$A$4:$P$270,12,FALSE)</f>
        <v>29.7</v>
      </c>
      <c r="M134">
        <f>VLOOKUP($A134,mittaukset_2002!$A$4:$P$270,13,FALSE)</f>
        <v>2.7</v>
      </c>
      <c r="N134">
        <f>VLOOKUP($A134,mittaukset_2002!$A$4:$P$270,14,FALSE)</f>
        <v>-99</v>
      </c>
      <c r="O134">
        <f>VLOOKUP($A134,mittaukset_2002!$A$4:$P$270,15,FALSE)</f>
        <v>-99</v>
      </c>
      <c r="P134">
        <f>VLOOKUP($A134,mittaukset_2002!$A$4:$P$270,16,FALSE)</f>
        <v>1</v>
      </c>
      <c r="Q134" t="str">
        <f>VLOOKUP($A134,mittaukset_2007!$A$2:$E$268,2,FALSE)</f>
        <v>kuusi</v>
      </c>
      <c r="R134">
        <f>VLOOKUP($A134,mittaukset_2007!$A$2:$E$268,3,FALSE)</f>
        <v>566</v>
      </c>
      <c r="S134">
        <f>VLOOKUP($A134,mittaukset_2007!$A$2:$E$268,4,FALSE)</f>
        <v>0</v>
      </c>
      <c r="T134">
        <f>VLOOKUP($A134,mittaukset_2007!$A$2:$E$268,5,FALSE)</f>
        <v>0</v>
      </c>
      <c r="U134">
        <f>IF(ISNA(VLOOKUP($A134,maastolomake_2010!$A$2:$AF$230,3,FALSE)),"",VLOOKUP($A134,maastolomake_2010!$A$2:$AF$230,3,FALSE))</f>
        <v>4</v>
      </c>
      <c r="V134">
        <f>IF(ISNA(VLOOKUP($A134,maastolomake_2010!$A$2:$AF$230,6,FALSE)),"",VLOOKUP($A134,maastolomake_2010!$A$2:$AF$230,6,FALSE))</f>
        <v>1</v>
      </c>
      <c r="W134">
        <f>IF(ISNA(VLOOKUP($A134,maastolomake_2010!$A$2:$AF$230,7,FALSE)),"",VLOOKUP($A134,maastolomake_2010!$A$2:$AF$230,7,FALSE))</f>
        <v>1</v>
      </c>
      <c r="X134">
        <f>IF(ISNA(VLOOKUP($A134,maastolomake_2010!$A$2:$AF$230,8,FALSE)),"",VLOOKUP($A134,maastolomake_2010!$A$2:$AF$230,8,FALSE))</f>
        <v>2</v>
      </c>
      <c r="Y134">
        <f>IF(ISNA(VLOOKUP($A134,maastolomake_2010!$A$2:$AF$230,9,FALSE)),"",VLOOKUP($A134,maastolomake_2010!$A$2:$AF$230,9,FALSE))</f>
        <v>11</v>
      </c>
      <c r="Z134">
        <f>IF(ISNA(VLOOKUP($A134,maastolomake_2010!$A$2:$AF$230,10,FALSE)),"",VLOOKUP($A134,maastolomake_2010!$A$2:$AF$230,10,FALSE))</f>
        <v>553</v>
      </c>
      <c r="AA134" t="str">
        <f>IF(ISNA(VLOOKUP($A134,maastolomake_2010!$A$2:$AF$230,32,FALSE)),"",IF(VLOOKUP($A134,maastolomake_2010!$A$2:$AF$230,32,FALSE)=0,"",VLOOKUP($A134,maastolomake_2010!$A$2:$AF$230,32,FALSE)))</f>
        <v>Reunavaikutus. Erittäin leveä latvus. d13 tallmeterilla</v>
      </c>
    </row>
    <row r="135" spans="1:27" ht="12.75">
      <c r="A135">
        <v>157</v>
      </c>
      <c r="B135">
        <f>VLOOKUP($A135,mittaukset_2002!$A$4:$P$270,2,FALSE)</f>
        <v>-16.538659445931497</v>
      </c>
      <c r="C135">
        <f>VLOOKUP($A135,mittaukset_2002!$A$4:$P$270,3,FALSE)</f>
        <v>13.988325534008114</v>
      </c>
      <c r="D135">
        <f>VLOOKUP($A135,mittaukset_2002!$A$4:$P$270,4,FALSE)</f>
        <v>-2.4569020186993566</v>
      </c>
      <c r="E135">
        <f>VLOOKUP($A135,mittaukset_2002!$A$4:$P$270,5,FALSE)</f>
        <v>2515317.7425240995</v>
      </c>
      <c r="F135">
        <f>VLOOKUP($A135,mittaukset_2002!$A$4:$P$270,6,FALSE)</f>
        <v>6860024.471339742</v>
      </c>
      <c r="G135">
        <f>VLOOKUP($A135,mittaukset_2002!$A$4:$P$270,7,FALSE)</f>
        <v>155.60309798130064</v>
      </c>
      <c r="H135">
        <f>VLOOKUP($A135,mittaukset_2002!$A$4:$P$270,8,FALSE)</f>
        <v>2</v>
      </c>
      <c r="I135">
        <f>VLOOKUP($A135,mittaukset_2002!$A$4:$P$270,9,FALSE)</f>
        <v>11</v>
      </c>
      <c r="J135">
        <f>VLOOKUP($A135,mittaukset_2002!$A$4:$P$270,10,FALSE)</f>
        <v>313</v>
      </c>
      <c r="K135" t="str">
        <f>VLOOKUP($A135,mittaukset_2002!$A$4:$P$270,11,FALSE)</f>
        <v> </v>
      </c>
      <c r="L135">
        <f>VLOOKUP($A135,mittaukset_2002!$A$4:$P$270,12,FALSE)</f>
        <v>26.9</v>
      </c>
      <c r="M135">
        <f>VLOOKUP($A135,mittaukset_2002!$A$4:$P$270,13,FALSE)</f>
        <v>8.6</v>
      </c>
      <c r="N135">
        <f>VLOOKUP($A135,mittaukset_2002!$A$4:$P$270,14,FALSE)</f>
        <v>-99</v>
      </c>
      <c r="O135">
        <f>VLOOKUP($A135,mittaukset_2002!$A$4:$P$270,15,FALSE)</f>
        <v>-99</v>
      </c>
      <c r="P135">
        <f>VLOOKUP($A135,mittaukset_2002!$A$4:$P$270,16,FALSE)</f>
        <v>2</v>
      </c>
      <c r="Q135" t="str">
        <f>VLOOKUP($A135,mittaukset_2007!$A$2:$E$268,2,FALSE)</f>
        <v>kuusi</v>
      </c>
      <c r="R135">
        <f>VLOOKUP($A135,mittaukset_2007!$A$2:$E$268,3,FALSE)</f>
        <v>321</v>
      </c>
      <c r="S135">
        <f>VLOOKUP($A135,mittaukset_2007!$A$2:$E$268,4,FALSE)</f>
        <v>302</v>
      </c>
      <c r="T135">
        <f>VLOOKUP($A135,mittaukset_2007!$A$2:$E$268,5,FALSE)</f>
        <v>0</v>
      </c>
      <c r="U135">
        <f>IF(ISNA(VLOOKUP($A135,maastolomake_2010!$A$2:$AF$230,3,FALSE)),"",VLOOKUP($A135,maastolomake_2010!$A$2:$AF$230,3,FALSE))</f>
        <v>13</v>
      </c>
      <c r="V135">
        <f>IF(ISNA(VLOOKUP($A135,maastolomake_2010!$A$2:$AF$230,6,FALSE)),"",VLOOKUP($A135,maastolomake_2010!$A$2:$AF$230,6,FALSE))</f>
        <v>1</v>
      </c>
      <c r="W135">
        <f>IF(ISNA(VLOOKUP($A135,maastolomake_2010!$A$2:$AF$230,7,FALSE)),"",VLOOKUP($A135,maastolomake_2010!$A$2:$AF$230,7,FALSE))</f>
        <v>1</v>
      </c>
      <c r="X135">
        <f>IF(ISNA(VLOOKUP($A135,maastolomake_2010!$A$2:$AF$230,8,FALSE)),"",VLOOKUP($A135,maastolomake_2010!$A$2:$AF$230,8,FALSE))</f>
        <v>2</v>
      </c>
      <c r="Y135">
        <f>IF(ISNA(VLOOKUP($A135,maastolomake_2010!$A$2:$AF$230,9,FALSE)),"",VLOOKUP($A135,maastolomake_2010!$A$2:$AF$230,9,FALSE))</f>
        <v>11</v>
      </c>
      <c r="Z135">
        <f>IF(ISNA(VLOOKUP($A135,maastolomake_2010!$A$2:$AF$230,10,FALSE)),"",VLOOKUP($A135,maastolomake_2010!$A$2:$AF$230,10,FALSE))</f>
        <v>323</v>
      </c>
      <c r="AA135">
        <f>IF(ISNA(VLOOKUP($A135,maastolomake_2010!$A$2:$AF$230,32,FALSE)),"",IF(VLOOKUP($A135,maastolomake_2010!$A$2:$AF$230,32,FALSE)=0,"",VLOOKUP($A135,maastolomake_2010!$A$2:$AF$230,32,FALSE)))</f>
      </c>
    </row>
    <row r="136" spans="1:27" ht="12.75">
      <c r="A136">
        <v>158</v>
      </c>
      <c r="B136">
        <f>VLOOKUP($A136,mittaukset_2002!$A$4:$P$270,2,FALSE)</f>
        <v>-15.035819715283179</v>
      </c>
      <c r="C136">
        <f>VLOOKUP($A136,mittaukset_2002!$A$4:$P$270,3,FALSE)</f>
        <v>15.660778305511755</v>
      </c>
      <c r="D136">
        <f>VLOOKUP($A136,mittaukset_2002!$A$4:$P$270,4,FALSE)</f>
        <v>-2.107324973629306</v>
      </c>
      <c r="E136">
        <f>VLOOKUP($A136,mittaukset_2002!$A$4:$P$270,5,FALSE)</f>
        <v>2515319.5462871343</v>
      </c>
      <c r="F136">
        <f>VLOOKUP($A136,mittaukset_2002!$A$4:$P$270,6,FALSE)</f>
        <v>6860025.813749681</v>
      </c>
      <c r="G136">
        <f>VLOOKUP($A136,mittaukset_2002!$A$4:$P$270,7,FALSE)</f>
        <v>155.95267502637068</v>
      </c>
      <c r="H136">
        <f>VLOOKUP($A136,mittaukset_2002!$A$4:$P$270,8,FALSE)</f>
        <v>2</v>
      </c>
      <c r="I136">
        <f>VLOOKUP($A136,mittaukset_2002!$A$4:$P$270,9,FALSE)</f>
        <v>11</v>
      </c>
      <c r="J136">
        <f>VLOOKUP($A136,mittaukset_2002!$A$4:$P$270,10,FALSE)</f>
        <v>328</v>
      </c>
      <c r="K136" t="str">
        <f>VLOOKUP($A136,mittaukset_2002!$A$4:$P$270,11,FALSE)</f>
        <v>läpimitta oksan päältä</v>
      </c>
      <c r="L136">
        <f>VLOOKUP($A136,mittaukset_2002!$A$4:$P$270,12,FALSE)</f>
        <v>26.9</v>
      </c>
      <c r="M136">
        <f>VLOOKUP($A136,mittaukset_2002!$A$4:$P$270,13,FALSE)</f>
        <v>14.4</v>
      </c>
      <c r="N136">
        <f>VLOOKUP($A136,mittaukset_2002!$A$4:$P$270,14,FALSE)</f>
        <v>-99</v>
      </c>
      <c r="O136">
        <f>VLOOKUP($A136,mittaukset_2002!$A$4:$P$270,15,FALSE)</f>
        <v>-99</v>
      </c>
      <c r="P136">
        <f>VLOOKUP($A136,mittaukset_2002!$A$4:$P$270,16,FALSE)</f>
        <v>2</v>
      </c>
      <c r="Q136" t="str">
        <f>VLOOKUP($A136,mittaukset_2007!$A$2:$E$268,2,FALSE)</f>
        <v>kuusi</v>
      </c>
      <c r="R136">
        <f>VLOOKUP($A136,mittaukset_2007!$A$2:$E$268,3,FALSE)</f>
        <v>337</v>
      </c>
      <c r="S136">
        <f>VLOOKUP($A136,mittaukset_2007!$A$2:$E$268,4,FALSE)</f>
        <v>338</v>
      </c>
      <c r="T136">
        <f>VLOOKUP($A136,mittaukset_2007!$A$2:$E$268,5,FALSE)</f>
        <v>0</v>
      </c>
      <c r="U136">
        <f>IF(ISNA(VLOOKUP($A136,maastolomake_2010!$A$2:$AF$230,3,FALSE)),"",VLOOKUP($A136,maastolomake_2010!$A$2:$AF$230,3,FALSE))</f>
        <v>15</v>
      </c>
      <c r="V136">
        <f>IF(ISNA(VLOOKUP($A136,maastolomake_2010!$A$2:$AF$230,6,FALSE)),"",VLOOKUP($A136,maastolomake_2010!$A$2:$AF$230,6,FALSE))</f>
        <v>1</v>
      </c>
      <c r="W136">
        <f>IF(ISNA(VLOOKUP($A136,maastolomake_2010!$A$2:$AF$230,7,FALSE)),"",VLOOKUP($A136,maastolomake_2010!$A$2:$AF$230,7,FALSE))</f>
        <v>1</v>
      </c>
      <c r="X136">
        <f>IF(ISNA(VLOOKUP($A136,maastolomake_2010!$A$2:$AF$230,8,FALSE)),"",VLOOKUP($A136,maastolomake_2010!$A$2:$AF$230,8,FALSE))</f>
        <v>2</v>
      </c>
      <c r="Y136">
        <f>IF(ISNA(VLOOKUP($A136,maastolomake_2010!$A$2:$AF$230,9,FALSE)),"",VLOOKUP($A136,maastolomake_2010!$A$2:$AF$230,9,FALSE))</f>
        <v>11</v>
      </c>
      <c r="Z136">
        <f>IF(ISNA(VLOOKUP($A136,maastolomake_2010!$A$2:$AF$230,10,FALSE)),"",VLOOKUP($A136,maastolomake_2010!$A$2:$AF$230,10,FALSE))</f>
        <v>347</v>
      </c>
      <c r="AA136" t="str">
        <f>IF(ISNA(VLOOKUP($A136,maastolomake_2010!$A$2:$AF$230,32,FALSE)),"",IF(VLOOKUP($A136,maastolomake_2010!$A$2:$AF$230,32,FALSE)=0,"",VLOOKUP($A136,maastolomake_2010!$A$2:$AF$230,32,FALSE)))</f>
        <v>d13 oksien yläp.</v>
      </c>
    </row>
    <row r="137" spans="1:27" ht="12.75">
      <c r="A137">
        <v>159</v>
      </c>
      <c r="B137">
        <f>VLOOKUP($A137,mittaukset_2002!$A$4:$P$270,2,FALSE)</f>
        <v>-13.985012819134528</v>
      </c>
      <c r="C137">
        <f>VLOOKUP($A137,mittaukset_2002!$A$4:$P$270,3,FALSE)</f>
        <v>19.289335758678895</v>
      </c>
      <c r="D137">
        <f>VLOOKUP($A137,mittaukset_2002!$A$4:$P$270,4,FALSE)</f>
        <v>-1.2459449057771201</v>
      </c>
      <c r="E137">
        <f>VLOOKUP($A137,mittaukset_2002!$A$4:$P$270,5,FALSE)</f>
        <v>2515321.2935738605</v>
      </c>
      <c r="F137">
        <f>VLOOKUP($A137,mittaukset_2002!$A$4:$P$270,6,FALSE)</f>
        <v>6860029.163020262</v>
      </c>
      <c r="G137">
        <f>VLOOKUP($A137,mittaukset_2002!$A$4:$P$270,7,FALSE)</f>
        <v>156.81405509422288</v>
      </c>
      <c r="H137">
        <f>VLOOKUP($A137,mittaukset_2002!$A$4:$P$270,8,FALSE)</f>
        <v>2</v>
      </c>
      <c r="I137">
        <f>VLOOKUP($A137,mittaukset_2002!$A$4:$P$270,9,FALSE)</f>
        <v>11</v>
      </c>
      <c r="J137">
        <f>VLOOKUP($A137,mittaukset_2002!$A$4:$P$270,10,FALSE)</f>
        <v>247</v>
      </c>
      <c r="K137" t="str">
        <f>VLOOKUP($A137,mittaukset_2002!$A$4:$P$270,11,FALSE)</f>
        <v> </v>
      </c>
      <c r="L137">
        <f>VLOOKUP($A137,mittaukset_2002!$A$4:$P$270,12,FALSE)</f>
        <v>23.9</v>
      </c>
      <c r="M137">
        <f>VLOOKUP($A137,mittaukset_2002!$A$4:$P$270,13,FALSE)</f>
        <v>13.9</v>
      </c>
      <c r="N137">
        <f>VLOOKUP($A137,mittaukset_2002!$A$4:$P$270,14,FALSE)</f>
        <v>-99</v>
      </c>
      <c r="O137">
        <f>VLOOKUP($A137,mittaukset_2002!$A$4:$P$270,15,FALSE)</f>
        <v>-99</v>
      </c>
      <c r="P137">
        <f>VLOOKUP($A137,mittaukset_2002!$A$4:$P$270,16,FALSE)</f>
        <v>2</v>
      </c>
      <c r="Q137" t="str">
        <f>VLOOKUP($A137,mittaukset_2007!$A$2:$E$268,2,FALSE)</f>
        <v>kuusi</v>
      </c>
      <c r="R137">
        <f>VLOOKUP($A137,mittaukset_2007!$A$2:$E$268,3,FALSE)</f>
        <v>257</v>
      </c>
      <c r="S137">
        <f>VLOOKUP($A137,mittaukset_2007!$A$2:$E$268,4,FALSE)</f>
        <v>255</v>
      </c>
      <c r="T137">
        <f>VLOOKUP($A137,mittaukset_2007!$A$2:$E$268,5,FALSE)</f>
        <v>0</v>
      </c>
      <c r="U137">
        <f>IF(ISNA(VLOOKUP($A137,maastolomake_2010!$A$2:$AF$230,3,FALSE)),"",VLOOKUP($A137,maastolomake_2010!$A$2:$AF$230,3,FALSE))</f>
        <v>16</v>
      </c>
      <c r="V137">
        <f>IF(ISNA(VLOOKUP($A137,maastolomake_2010!$A$2:$AF$230,6,FALSE)),"",VLOOKUP($A137,maastolomake_2010!$A$2:$AF$230,6,FALSE))</f>
        <v>1</v>
      </c>
      <c r="W137">
        <f>IF(ISNA(VLOOKUP($A137,maastolomake_2010!$A$2:$AF$230,7,FALSE)),"",VLOOKUP($A137,maastolomake_2010!$A$2:$AF$230,7,FALSE))</f>
        <v>1</v>
      </c>
      <c r="X137">
        <f>IF(ISNA(VLOOKUP($A137,maastolomake_2010!$A$2:$AF$230,8,FALSE)),"",VLOOKUP($A137,maastolomake_2010!$A$2:$AF$230,8,FALSE))</f>
        <v>2</v>
      </c>
      <c r="Y137">
        <f>IF(ISNA(VLOOKUP($A137,maastolomake_2010!$A$2:$AF$230,9,FALSE)),"",VLOOKUP($A137,maastolomake_2010!$A$2:$AF$230,9,FALSE))</f>
        <v>11</v>
      </c>
      <c r="Z137">
        <f>IF(ISNA(VLOOKUP($A137,maastolomake_2010!$A$2:$AF$230,10,FALSE)),"",VLOOKUP($A137,maastolomake_2010!$A$2:$AF$230,10,FALSE))</f>
        <v>257</v>
      </c>
      <c r="AA137">
        <f>IF(ISNA(VLOOKUP($A137,maastolomake_2010!$A$2:$AF$230,32,FALSE)),"",IF(VLOOKUP($A137,maastolomake_2010!$A$2:$AF$230,32,FALSE)=0,"",VLOOKUP($A137,maastolomake_2010!$A$2:$AF$230,32,FALSE)))</f>
      </c>
    </row>
    <row r="138" spans="1:27" ht="12.75">
      <c r="A138">
        <v>160</v>
      </c>
      <c r="B138">
        <f>VLOOKUP($A138,mittaukset_2002!$A$4:$P$270,2,FALSE)</f>
        <v>-17.70907268693948</v>
      </c>
      <c r="C138">
        <f>VLOOKUP($A138,mittaukset_2002!$A$4:$P$270,3,FALSE)</f>
        <v>20.87123889170062</v>
      </c>
      <c r="D138">
        <f>VLOOKUP($A138,mittaukset_2002!$A$4:$P$270,4,FALSE)</f>
        <v>-1.713540808730101</v>
      </c>
      <c r="E138">
        <f>VLOOKUP($A138,mittaukset_2002!$A$4:$P$270,5,FALSE)</f>
        <v>2515317.955660085</v>
      </c>
      <c r="F138">
        <f>VLOOKUP($A138,mittaukset_2002!$A$4:$P$270,6,FALSE)</f>
        <v>6860031.449802073</v>
      </c>
      <c r="G138">
        <f>VLOOKUP($A138,mittaukset_2002!$A$4:$P$270,7,FALSE)</f>
        <v>156.3464591912699</v>
      </c>
      <c r="H138">
        <f>VLOOKUP($A138,mittaukset_2002!$A$4:$P$270,8,FALSE)</f>
        <v>2</v>
      </c>
      <c r="I138">
        <f>VLOOKUP($A138,mittaukset_2002!$A$4:$P$270,9,FALSE)</f>
        <v>11</v>
      </c>
      <c r="J138">
        <f>VLOOKUP($A138,mittaukset_2002!$A$4:$P$270,10,FALSE)</f>
        <v>342</v>
      </c>
      <c r="K138" t="str">
        <f>VLOOKUP($A138,mittaukset_2002!$A$4:$P$270,11,FALSE)</f>
        <v> </v>
      </c>
      <c r="L138">
        <f>VLOOKUP($A138,mittaukset_2002!$A$4:$P$270,12,FALSE)</f>
        <v>28</v>
      </c>
      <c r="M138">
        <f>VLOOKUP($A138,mittaukset_2002!$A$4:$P$270,13,FALSE)</f>
        <v>5.6</v>
      </c>
      <c r="N138">
        <f>VLOOKUP($A138,mittaukset_2002!$A$4:$P$270,14,FALSE)</f>
        <v>-99</v>
      </c>
      <c r="O138">
        <f>VLOOKUP($A138,mittaukset_2002!$A$4:$P$270,15,FALSE)</f>
        <v>-99</v>
      </c>
      <c r="P138">
        <f>VLOOKUP($A138,mittaukset_2002!$A$4:$P$270,16,FALSE)</f>
        <v>2</v>
      </c>
      <c r="Q138" t="str">
        <f>VLOOKUP($A138,mittaukset_2007!$A$2:$E$268,2,FALSE)</f>
        <v>kuusi</v>
      </c>
      <c r="R138">
        <f>VLOOKUP($A138,mittaukset_2007!$A$2:$E$268,3,FALSE)</f>
        <v>361</v>
      </c>
      <c r="S138">
        <f>VLOOKUP($A138,mittaukset_2007!$A$2:$E$268,4,FALSE)</f>
        <v>362</v>
      </c>
      <c r="T138">
        <f>VLOOKUP($A138,mittaukset_2007!$A$2:$E$268,5,FALSE)</f>
        <v>0</v>
      </c>
      <c r="U138">
        <f>IF(ISNA(VLOOKUP($A138,maastolomake_2010!$A$2:$AF$230,3,FALSE)),"",VLOOKUP($A138,maastolomake_2010!$A$2:$AF$230,3,FALSE))</f>
        <v>17</v>
      </c>
      <c r="V138">
        <f>IF(ISNA(VLOOKUP($A138,maastolomake_2010!$A$2:$AF$230,6,FALSE)),"",VLOOKUP($A138,maastolomake_2010!$A$2:$AF$230,6,FALSE))</f>
        <v>1</v>
      </c>
      <c r="W138">
        <f>IF(ISNA(VLOOKUP($A138,maastolomake_2010!$A$2:$AF$230,7,FALSE)),"",VLOOKUP($A138,maastolomake_2010!$A$2:$AF$230,7,FALSE))</f>
        <v>1</v>
      </c>
      <c r="X138">
        <f>IF(ISNA(VLOOKUP($A138,maastolomake_2010!$A$2:$AF$230,8,FALSE)),"",VLOOKUP($A138,maastolomake_2010!$A$2:$AF$230,8,FALSE))</f>
        <v>2</v>
      </c>
      <c r="Y138">
        <f>IF(ISNA(VLOOKUP($A138,maastolomake_2010!$A$2:$AF$230,9,FALSE)),"",VLOOKUP($A138,maastolomake_2010!$A$2:$AF$230,9,FALSE))</f>
        <v>11</v>
      </c>
      <c r="Z138">
        <f>IF(ISNA(VLOOKUP($A138,maastolomake_2010!$A$2:$AF$230,10,FALSE)),"",VLOOKUP($A138,maastolomake_2010!$A$2:$AF$230,10,FALSE))</f>
        <v>370</v>
      </c>
      <c r="AA138">
        <f>IF(ISNA(VLOOKUP($A138,maastolomake_2010!$A$2:$AF$230,32,FALSE)),"",IF(VLOOKUP($A138,maastolomake_2010!$A$2:$AF$230,32,FALSE)=0,"",VLOOKUP($A138,maastolomake_2010!$A$2:$AF$230,32,FALSE)))</f>
      </c>
    </row>
    <row r="139" spans="1:27" ht="12.75">
      <c r="A139">
        <v>161</v>
      </c>
      <c r="B139">
        <f>VLOOKUP($A139,mittaukset_2002!$A$4:$P$270,2,FALSE)</f>
        <v>-18.61650726735044</v>
      </c>
      <c r="C139">
        <f>VLOOKUP($A139,mittaukset_2002!$A$4:$P$270,3,FALSE)</f>
        <v>23.79685016678053</v>
      </c>
      <c r="D139">
        <f>VLOOKUP($A139,mittaukset_2002!$A$4:$P$270,4,FALSE)</f>
        <v>-1.4930888543896133</v>
      </c>
      <c r="E139">
        <f>VLOOKUP($A139,mittaukset_2002!$A$4:$P$270,5,FALSE)</f>
        <v>2515317.644396667</v>
      </c>
      <c r="F139">
        <f>VLOOKUP($A139,mittaukset_2002!$A$4:$P$270,6,FALSE)</f>
        <v>6860034.497055579</v>
      </c>
      <c r="G139">
        <f>VLOOKUP($A139,mittaukset_2002!$A$4:$P$270,7,FALSE)</f>
        <v>156.5669111456104</v>
      </c>
      <c r="H139">
        <f>VLOOKUP($A139,mittaukset_2002!$A$4:$P$270,8,FALSE)</f>
        <v>2</v>
      </c>
      <c r="I139">
        <f>VLOOKUP($A139,mittaukset_2002!$A$4:$P$270,9,FALSE)</f>
        <v>11</v>
      </c>
      <c r="J139">
        <f>VLOOKUP($A139,mittaukset_2002!$A$4:$P$270,10,FALSE)</f>
        <v>277</v>
      </c>
      <c r="K139" t="str">
        <f>VLOOKUP($A139,mittaukset_2002!$A$4:$P$270,11,FALSE)</f>
        <v>alhalla on eläviä oksia 1-6 m</v>
      </c>
      <c r="L139">
        <f>VLOOKUP($A139,mittaukset_2002!$A$4:$P$270,12,FALSE)</f>
        <v>25</v>
      </c>
      <c r="M139">
        <f>VLOOKUP($A139,mittaukset_2002!$A$4:$P$270,13,FALSE)</f>
        <v>8</v>
      </c>
      <c r="N139">
        <f>VLOOKUP($A139,mittaukset_2002!$A$4:$P$270,14,FALSE)</f>
        <v>-99</v>
      </c>
      <c r="O139">
        <f>VLOOKUP($A139,mittaukset_2002!$A$4:$P$270,15,FALSE)</f>
        <v>-99</v>
      </c>
      <c r="P139">
        <f>VLOOKUP($A139,mittaukset_2002!$A$4:$P$270,16,FALSE)</f>
        <v>2</v>
      </c>
      <c r="Q139" t="str">
        <f>VLOOKUP($A139,mittaukset_2007!$A$2:$E$268,2,FALSE)</f>
        <v>kuusi</v>
      </c>
      <c r="R139">
        <f>VLOOKUP($A139,mittaukset_2007!$A$2:$E$268,3,FALSE)</f>
        <v>299</v>
      </c>
      <c r="S139">
        <f>VLOOKUP($A139,mittaukset_2007!$A$2:$E$268,4,FALSE)</f>
        <v>309</v>
      </c>
      <c r="T139">
        <f>VLOOKUP($A139,mittaukset_2007!$A$2:$E$268,5,FALSE)</f>
        <v>0</v>
      </c>
      <c r="U139">
        <f>IF(ISNA(VLOOKUP($A139,maastolomake_2010!$A$2:$AF$230,3,FALSE)),"",VLOOKUP($A139,maastolomake_2010!$A$2:$AF$230,3,FALSE))</f>
        <v>18</v>
      </c>
      <c r="V139">
        <f>IF(ISNA(VLOOKUP($A139,maastolomake_2010!$A$2:$AF$230,6,FALSE)),"",VLOOKUP($A139,maastolomake_2010!$A$2:$AF$230,6,FALSE))</f>
        <v>1</v>
      </c>
      <c r="W139">
        <f>IF(ISNA(VLOOKUP($A139,maastolomake_2010!$A$2:$AF$230,7,FALSE)),"",VLOOKUP($A139,maastolomake_2010!$A$2:$AF$230,7,FALSE))</f>
        <v>1</v>
      </c>
      <c r="X139">
        <f>IF(ISNA(VLOOKUP($A139,maastolomake_2010!$A$2:$AF$230,8,FALSE)),"",VLOOKUP($A139,maastolomake_2010!$A$2:$AF$230,8,FALSE))</f>
        <v>2</v>
      </c>
      <c r="Y139">
        <f>IF(ISNA(VLOOKUP($A139,maastolomake_2010!$A$2:$AF$230,9,FALSE)),"",VLOOKUP($A139,maastolomake_2010!$A$2:$AF$230,9,FALSE))</f>
        <v>11</v>
      </c>
      <c r="Z139">
        <f>IF(ISNA(VLOOKUP($A139,maastolomake_2010!$A$2:$AF$230,10,FALSE)),"",VLOOKUP($A139,maastolomake_2010!$A$2:$AF$230,10,FALSE))</f>
        <v>312</v>
      </c>
      <c r="AA139">
        <f>IF(ISNA(VLOOKUP($A139,maastolomake_2010!$A$2:$AF$230,32,FALSE)),"",IF(VLOOKUP($A139,maastolomake_2010!$A$2:$AF$230,32,FALSE)=0,"",VLOOKUP($A139,maastolomake_2010!$A$2:$AF$230,32,FALSE)))</f>
      </c>
    </row>
    <row r="140" spans="1:27" ht="12.75">
      <c r="A140">
        <v>162</v>
      </c>
      <c r="B140">
        <f>VLOOKUP($A140,mittaukset_2002!$A$4:$P$270,2,FALSE)</f>
        <v>-21.096320231492317</v>
      </c>
      <c r="C140">
        <f>VLOOKUP($A140,mittaukset_2002!$A$4:$P$270,3,FALSE)</f>
        <v>23.88</v>
      </c>
      <c r="D140">
        <f>VLOOKUP($A140,mittaukset_2002!$A$4:$P$270,4,FALSE)</f>
        <v>-1.5180905120165824</v>
      </c>
      <c r="E140">
        <f>VLOOKUP($A140,mittaukset_2002!$A$4:$P$270,5,FALSE)</f>
        <v>2515315.2299426747</v>
      </c>
      <c r="F140">
        <f>VLOOKUP($A140,mittaukset_2002!$A$4:$P$270,6,FALSE)</f>
        <v>6860035.068718199</v>
      </c>
      <c r="G140">
        <f>VLOOKUP($A140,mittaukset_2002!$A$4:$P$270,7,FALSE)</f>
        <v>156.54190948798342</v>
      </c>
      <c r="H140">
        <f>VLOOKUP($A140,mittaukset_2002!$A$4:$P$270,8,FALSE)</f>
        <v>2</v>
      </c>
      <c r="I140">
        <f>VLOOKUP($A140,mittaukset_2002!$A$4:$P$270,9,FALSE)</f>
        <v>11</v>
      </c>
      <c r="J140">
        <f>VLOOKUP($A140,mittaukset_2002!$A$4:$P$270,10,FALSE)</f>
        <v>218</v>
      </c>
      <c r="K140" t="str">
        <f>VLOOKUP($A140,mittaukset_2002!$A$4:$P$270,11,FALSE)</f>
        <v> </v>
      </c>
      <c r="L140">
        <f>VLOOKUP($A140,mittaukset_2002!$A$4:$P$270,12,FALSE)</f>
        <v>11.6</v>
      </c>
      <c r="M140">
        <f>VLOOKUP($A140,mittaukset_2002!$A$4:$P$270,13,FALSE)</f>
        <v>3.4</v>
      </c>
      <c r="N140">
        <f>VLOOKUP($A140,mittaukset_2002!$A$4:$P$270,14,FALSE)</f>
        <v>-99</v>
      </c>
      <c r="O140">
        <f>VLOOKUP($A140,mittaukset_2002!$A$4:$P$270,15,FALSE)</f>
        <v>-99</v>
      </c>
      <c r="P140">
        <f>VLOOKUP($A140,mittaukset_2002!$A$4:$P$270,16,FALSE)</f>
        <v>1</v>
      </c>
      <c r="Q140" t="str">
        <f>VLOOKUP($A140,mittaukset_2007!$A$2:$E$268,2,FALSE)</f>
        <v>pihlaja</v>
      </c>
      <c r="R140">
        <f>VLOOKUP($A140,mittaukset_2007!$A$2:$E$268,3,FALSE)</f>
        <v>220</v>
      </c>
      <c r="S140">
        <f>VLOOKUP($A140,mittaukset_2007!$A$2:$E$268,4,FALSE)</f>
        <v>242</v>
      </c>
      <c r="T140">
        <f>VLOOKUP($A140,mittaukset_2007!$A$2:$E$268,5,FALSE)</f>
        <v>0</v>
      </c>
      <c r="U140">
        <f>IF(ISNA(VLOOKUP($A140,maastolomake_2010!$A$2:$AF$230,3,FALSE)),"",VLOOKUP($A140,maastolomake_2010!$A$2:$AF$230,3,FALSE))</f>
        <v>711</v>
      </c>
      <c r="V140">
        <f>IF(ISNA(VLOOKUP($A140,maastolomake_2010!$A$2:$AF$230,6,FALSE)),"",VLOOKUP($A140,maastolomake_2010!$A$2:$AF$230,6,FALSE))</f>
        <v>3</v>
      </c>
      <c r="W140">
        <f>IF(ISNA(VLOOKUP($A140,maastolomake_2010!$A$2:$AF$230,7,FALSE)),"",VLOOKUP($A140,maastolomake_2010!$A$2:$AF$230,7,FALSE))</f>
        <v>2</v>
      </c>
      <c r="X140">
        <f>IF(ISNA(VLOOKUP($A140,maastolomake_2010!$A$2:$AF$230,8,FALSE)),"",VLOOKUP($A140,maastolomake_2010!$A$2:$AF$230,8,FALSE))</f>
        <v>16</v>
      </c>
      <c r="Y140">
        <f>IF(ISNA(VLOOKUP($A140,maastolomake_2010!$A$2:$AF$230,9,FALSE)),"",VLOOKUP($A140,maastolomake_2010!$A$2:$AF$230,9,FALSE))</f>
        <v>11</v>
      </c>
      <c r="Z140">
        <f>IF(ISNA(VLOOKUP($A140,maastolomake_2010!$A$2:$AF$230,10,FALSE)),"",VLOOKUP($A140,maastolomake_2010!$A$2:$AF$230,10,FALSE))</f>
        <v>227</v>
      </c>
      <c r="AA140">
        <f>IF(ISNA(VLOOKUP($A140,maastolomake_2010!$A$2:$AF$230,32,FALSE)),"",IF(VLOOKUP($A140,maastolomake_2010!$A$2:$AF$230,32,FALSE)=0,"",VLOOKUP($A140,maastolomake_2010!$A$2:$AF$230,32,FALSE)))</f>
      </c>
    </row>
    <row r="141" spans="1:27" ht="12.75">
      <c r="A141">
        <v>163</v>
      </c>
      <c r="B141">
        <f>VLOOKUP($A141,mittaukset_2002!$A$4:$P$270,2,FALSE)</f>
        <v>-21.123861147040497</v>
      </c>
      <c r="C141">
        <f>VLOOKUP($A141,mittaukset_2002!$A$4:$P$270,3,FALSE)</f>
        <v>24.37870151972709</v>
      </c>
      <c r="D141">
        <f>VLOOKUP($A141,mittaukset_2002!$A$4:$P$270,4,FALSE)</f>
        <v>-1.5231397895306507</v>
      </c>
      <c r="E141">
        <f>VLOOKUP($A141,mittaukset_2002!$A$4:$P$270,5,FALSE)</f>
        <v>2515315.301517125</v>
      </c>
      <c r="F141">
        <f>VLOOKUP($A141,mittaukset_2002!$A$4:$P$270,6,FALSE)</f>
        <v>6860035.563024588</v>
      </c>
      <c r="G141">
        <f>VLOOKUP($A141,mittaukset_2002!$A$4:$P$270,7,FALSE)</f>
        <v>156.53686021046934</v>
      </c>
      <c r="H141">
        <f>VLOOKUP($A141,mittaukset_2002!$A$4:$P$270,8,FALSE)</f>
        <v>16</v>
      </c>
      <c r="I141">
        <f>VLOOKUP($A141,mittaukset_2002!$A$4:$P$270,9,FALSE)</f>
        <v>11</v>
      </c>
      <c r="J141">
        <f>VLOOKUP($A141,mittaukset_2002!$A$4:$P$270,10,FALSE)</f>
        <v>306</v>
      </c>
      <c r="K141" t="str">
        <f>VLOOKUP($A141,mittaukset_2002!$A$4:$P$270,11,FALSE)</f>
        <v>haarautuu. laho</v>
      </c>
      <c r="L141">
        <f>VLOOKUP($A141,mittaukset_2002!$A$4:$P$270,12,FALSE)</f>
        <v>11.3</v>
      </c>
      <c r="M141">
        <f>VLOOKUP($A141,mittaukset_2002!$A$4:$P$270,13,FALSE)</f>
        <v>3.6</v>
      </c>
      <c r="N141">
        <f>VLOOKUP($A141,mittaukset_2002!$A$4:$P$270,14,FALSE)</f>
        <v>6.01</v>
      </c>
      <c r="O141">
        <f>VLOOKUP($A141,mittaukset_2002!$A$4:$P$270,15,FALSE)</f>
        <v>4.38</v>
      </c>
      <c r="P141">
        <f>VLOOKUP($A141,mittaukset_2002!$A$4:$P$270,16,FALSE)</f>
        <v>1</v>
      </c>
      <c r="Q141" t="str">
        <f>VLOOKUP($A141,mittaukset_2007!$A$2:$E$268,2,FALSE)</f>
        <v>pihlaja</v>
      </c>
      <c r="R141">
        <f>VLOOKUP($A141,mittaukset_2007!$A$2:$E$268,3,FALSE)</f>
        <v>310</v>
      </c>
      <c r="S141">
        <f>VLOOKUP($A141,mittaukset_2007!$A$2:$E$268,4,FALSE)</f>
        <v>323</v>
      </c>
      <c r="T141">
        <f>VLOOKUP($A141,mittaukset_2007!$A$2:$E$268,5,FALSE)</f>
        <v>0</v>
      </c>
      <c r="U141">
        <f>IF(ISNA(VLOOKUP($A141,maastolomake_2010!$A$2:$AF$230,3,FALSE)),"",VLOOKUP($A141,maastolomake_2010!$A$2:$AF$230,3,FALSE))</f>
        <v>712</v>
      </c>
      <c r="V141">
        <f>IF(ISNA(VLOOKUP($A141,maastolomake_2010!$A$2:$AF$230,6,FALSE)),"",VLOOKUP($A141,maastolomake_2010!$A$2:$AF$230,6,FALSE))</f>
        <v>3</v>
      </c>
      <c r="W141">
        <f>IF(ISNA(VLOOKUP($A141,maastolomake_2010!$A$2:$AF$230,7,FALSE)),"",VLOOKUP($A141,maastolomake_2010!$A$2:$AF$230,7,FALSE))</f>
        <v>2</v>
      </c>
      <c r="X141">
        <f>IF(ISNA(VLOOKUP($A141,maastolomake_2010!$A$2:$AF$230,8,FALSE)),"",VLOOKUP($A141,maastolomake_2010!$A$2:$AF$230,8,FALSE))</f>
        <v>16</v>
      </c>
      <c r="Y141">
        <f>IF(ISNA(VLOOKUP($A141,maastolomake_2010!$A$2:$AF$230,9,FALSE)),"",VLOOKUP($A141,maastolomake_2010!$A$2:$AF$230,9,FALSE))</f>
        <v>14</v>
      </c>
      <c r="Z141">
        <f>IF(ISNA(VLOOKUP($A141,maastolomake_2010!$A$2:$AF$230,10,FALSE)),"",VLOOKUP($A141,maastolomake_2010!$A$2:$AF$230,10,FALSE))</f>
        <v>316</v>
      </c>
      <c r="AA141" t="str">
        <f>IF(ISNA(VLOOKUP($A141,maastolomake_2010!$A$2:$AF$230,32,FALSE)),"",IF(VLOOKUP($A141,maastolomake_2010!$A$2:$AF$230,32,FALSE)=0,"",VLOOKUP($A141,maastolomake_2010!$A$2:$AF$230,32,FALSE)))</f>
        <v>2-haarainen. Haarautuu n. 2 m korkeudelta. Vino 1 m suuntaan 350</v>
      </c>
    </row>
    <row r="142" spans="1:27" ht="12.75">
      <c r="A142">
        <v>164</v>
      </c>
      <c r="B142">
        <f>VLOOKUP($A142,mittaukset_2002!$A$4:$P$270,2,FALSE)</f>
        <v>-13.38907139994635</v>
      </c>
      <c r="C142">
        <f>VLOOKUP($A142,mittaukset_2002!$A$4:$P$270,3,FALSE)</f>
        <v>24.633753163504867</v>
      </c>
      <c r="D142">
        <f>VLOOKUP($A142,mittaukset_2002!$A$4:$P$270,4,FALSE)</f>
        <v>-0.6333013987726201</v>
      </c>
      <c r="E142">
        <f>VLOOKUP($A142,mittaukset_2002!$A$4:$P$270,5,FALSE)</f>
        <v>2515322.9341213857</v>
      </c>
      <c r="F142">
        <f>VLOOKUP($A142,mittaukset_2002!$A$4:$P$270,6,FALSE)</f>
        <v>6860034.284206392</v>
      </c>
      <c r="G142">
        <f>VLOOKUP($A142,mittaukset_2002!$A$4:$P$270,7,FALSE)</f>
        <v>157.42669860122737</v>
      </c>
      <c r="H142">
        <f>VLOOKUP($A142,mittaukset_2002!$A$4:$P$270,8,FALSE)</f>
        <v>2</v>
      </c>
      <c r="I142">
        <f>VLOOKUP($A142,mittaukset_2002!$A$4:$P$270,9,FALSE)</f>
        <v>11</v>
      </c>
      <c r="J142">
        <f>VLOOKUP($A142,mittaukset_2002!$A$4:$P$270,10,FALSE)</f>
        <v>323</v>
      </c>
      <c r="K142" t="str">
        <f>VLOOKUP($A142,mittaukset_2002!$A$4:$P$270,11,FALSE)</f>
        <v> </v>
      </c>
      <c r="L142">
        <f>VLOOKUP($A142,mittaukset_2002!$A$4:$P$270,12,FALSE)</f>
        <v>26.1</v>
      </c>
      <c r="M142">
        <f>VLOOKUP($A142,mittaukset_2002!$A$4:$P$270,13,FALSE)</f>
        <v>12.8</v>
      </c>
      <c r="N142">
        <f>VLOOKUP($A142,mittaukset_2002!$A$4:$P$270,14,FALSE)</f>
        <v>-99</v>
      </c>
      <c r="O142">
        <f>VLOOKUP($A142,mittaukset_2002!$A$4:$P$270,15,FALSE)</f>
        <v>-99</v>
      </c>
      <c r="P142">
        <f>VLOOKUP($A142,mittaukset_2002!$A$4:$P$270,16,FALSE)</f>
        <v>2</v>
      </c>
      <c r="Q142" t="str">
        <f>VLOOKUP($A142,mittaukset_2007!$A$2:$E$268,2,FALSE)</f>
        <v>kuusi</v>
      </c>
      <c r="R142">
        <f>VLOOKUP($A142,mittaukset_2007!$A$2:$E$268,3,FALSE)</f>
        <v>340</v>
      </c>
      <c r="S142">
        <f>VLOOKUP($A142,mittaukset_2007!$A$2:$E$268,4,FALSE)</f>
        <v>336</v>
      </c>
      <c r="T142">
        <f>VLOOKUP($A142,mittaukset_2007!$A$2:$E$268,5,FALSE)</f>
        <v>0</v>
      </c>
      <c r="U142">
        <f>IF(ISNA(VLOOKUP($A142,maastolomake_2010!$A$2:$AF$230,3,FALSE)),"",VLOOKUP($A142,maastolomake_2010!$A$2:$AF$230,3,FALSE))</f>
        <v>19</v>
      </c>
      <c r="V142">
        <f>IF(ISNA(VLOOKUP($A142,maastolomake_2010!$A$2:$AF$230,6,FALSE)),"",VLOOKUP($A142,maastolomake_2010!$A$2:$AF$230,6,FALSE))</f>
        <v>1</v>
      </c>
      <c r="W142">
        <f>IF(ISNA(VLOOKUP($A142,maastolomake_2010!$A$2:$AF$230,7,FALSE)),"",VLOOKUP($A142,maastolomake_2010!$A$2:$AF$230,7,FALSE))</f>
        <v>1</v>
      </c>
      <c r="X142">
        <f>IF(ISNA(VLOOKUP($A142,maastolomake_2010!$A$2:$AF$230,8,FALSE)),"",VLOOKUP($A142,maastolomake_2010!$A$2:$AF$230,8,FALSE))</f>
        <v>2</v>
      </c>
      <c r="Y142">
        <f>IF(ISNA(VLOOKUP($A142,maastolomake_2010!$A$2:$AF$230,9,FALSE)),"",VLOOKUP($A142,maastolomake_2010!$A$2:$AF$230,9,FALSE))</f>
        <v>11</v>
      </c>
      <c r="Z142">
        <f>IF(ISNA(VLOOKUP($A142,maastolomake_2010!$A$2:$AF$230,10,FALSE)),"",VLOOKUP($A142,maastolomake_2010!$A$2:$AF$230,10,FALSE))</f>
        <v>351</v>
      </c>
      <c r="AA142">
        <f>IF(ISNA(VLOOKUP($A142,maastolomake_2010!$A$2:$AF$230,32,FALSE)),"",IF(VLOOKUP($A142,maastolomake_2010!$A$2:$AF$230,32,FALSE)=0,"",VLOOKUP($A142,maastolomake_2010!$A$2:$AF$230,32,FALSE)))</f>
      </c>
    </row>
    <row r="143" spans="1:27" ht="12.75">
      <c r="A143">
        <v>165</v>
      </c>
      <c r="B143">
        <f>VLOOKUP($A143,mittaukset_2002!$A$4:$P$270,2,FALSE)</f>
        <v>-15.638429597781155</v>
      </c>
      <c r="C143">
        <f>VLOOKUP($A143,mittaukset_2002!$A$4:$P$270,3,FALSE)</f>
        <v>29.799003118800073</v>
      </c>
      <c r="D143">
        <f>VLOOKUP($A143,mittaukset_2002!$A$4:$P$270,4,FALSE)</f>
        <v>-0.6689493982988272</v>
      </c>
      <c r="E143">
        <f>VLOOKUP($A143,mittaukset_2002!$A$4:$P$270,5,FALSE)</f>
        <v>2515321.7500899513</v>
      </c>
      <c r="F143">
        <f>VLOOKUP($A143,mittaukset_2002!$A$4:$P$270,6,FALSE)</f>
        <v>6860039.792154192</v>
      </c>
      <c r="G143">
        <f>VLOOKUP($A143,mittaukset_2002!$A$4:$P$270,7,FALSE)</f>
        <v>157.39105060170118</v>
      </c>
      <c r="H143">
        <f>VLOOKUP($A143,mittaukset_2002!$A$4:$P$270,8,FALSE)</f>
        <v>2</v>
      </c>
      <c r="I143">
        <f>VLOOKUP($A143,mittaukset_2002!$A$4:$P$270,9,FALSE)</f>
        <v>11</v>
      </c>
      <c r="J143">
        <f>VLOOKUP($A143,mittaukset_2002!$A$4:$P$270,10,FALSE)</f>
        <v>380</v>
      </c>
      <c r="K143" t="str">
        <f>VLOOKUP($A143,mittaukset_2002!$A$4:$P$270,11,FALSE)</f>
        <v>oksat vain pellon päin</v>
      </c>
      <c r="L143">
        <f>VLOOKUP($A143,mittaukset_2002!$A$4:$P$270,12,FALSE)</f>
        <v>28</v>
      </c>
      <c r="M143">
        <f>VLOOKUP($A143,mittaukset_2002!$A$4:$P$270,13,FALSE)</f>
        <v>1.2</v>
      </c>
      <c r="N143">
        <f>VLOOKUP($A143,mittaukset_2002!$A$4:$P$270,14,FALSE)</f>
        <v>-99</v>
      </c>
      <c r="O143">
        <f>VLOOKUP($A143,mittaukset_2002!$A$4:$P$270,15,FALSE)</f>
        <v>-99</v>
      </c>
      <c r="P143">
        <f>VLOOKUP($A143,mittaukset_2002!$A$4:$P$270,16,FALSE)</f>
        <v>2</v>
      </c>
      <c r="Q143" t="str">
        <f>VLOOKUP($A143,mittaukset_2007!$A$2:$E$268,2,FALSE)</f>
        <v>kuusi</v>
      </c>
      <c r="R143">
        <f>VLOOKUP($A143,mittaukset_2007!$A$2:$E$268,3,FALSE)</f>
        <v>405</v>
      </c>
      <c r="S143">
        <f>VLOOKUP($A143,mittaukset_2007!$A$2:$E$268,4,FALSE)</f>
        <v>422</v>
      </c>
      <c r="T143">
        <f>VLOOKUP($A143,mittaukset_2007!$A$2:$E$268,5,FALSE)</f>
        <v>0</v>
      </c>
      <c r="U143">
        <f>IF(ISNA(VLOOKUP($A143,maastolomake_2010!$A$2:$AF$230,3,FALSE)),"",VLOOKUP($A143,maastolomake_2010!$A$2:$AF$230,3,FALSE))</f>
        <v>21</v>
      </c>
      <c r="V143">
        <f>IF(ISNA(VLOOKUP($A143,maastolomake_2010!$A$2:$AF$230,6,FALSE)),"",VLOOKUP($A143,maastolomake_2010!$A$2:$AF$230,6,FALSE))</f>
        <v>1</v>
      </c>
      <c r="W143">
        <f>IF(ISNA(VLOOKUP($A143,maastolomake_2010!$A$2:$AF$230,7,FALSE)),"",VLOOKUP($A143,maastolomake_2010!$A$2:$AF$230,7,FALSE))</f>
        <v>1</v>
      </c>
      <c r="X143">
        <f>IF(ISNA(VLOOKUP($A143,maastolomake_2010!$A$2:$AF$230,8,FALSE)),"",VLOOKUP($A143,maastolomake_2010!$A$2:$AF$230,8,FALSE))</f>
        <v>2</v>
      </c>
      <c r="Y143">
        <f>IF(ISNA(VLOOKUP($A143,maastolomake_2010!$A$2:$AF$230,9,FALSE)),"",VLOOKUP($A143,maastolomake_2010!$A$2:$AF$230,9,FALSE))</f>
        <v>11</v>
      </c>
      <c r="Z143">
        <f>IF(ISNA(VLOOKUP($A143,maastolomake_2010!$A$2:$AF$230,10,FALSE)),"",VLOOKUP($A143,maastolomake_2010!$A$2:$AF$230,10,FALSE))</f>
        <v>418</v>
      </c>
      <c r="AA143">
        <f>IF(ISNA(VLOOKUP($A143,maastolomake_2010!$A$2:$AF$230,32,FALSE)),"",IF(VLOOKUP($A143,maastolomake_2010!$A$2:$AF$230,32,FALSE)=0,"",VLOOKUP($A143,maastolomake_2010!$A$2:$AF$230,32,FALSE)))</f>
      </c>
    </row>
    <row r="144" spans="1:27" ht="12.75">
      <c r="A144">
        <v>166</v>
      </c>
      <c r="B144">
        <f>VLOOKUP($A144,mittaukset_2002!$A$4:$P$270,2,FALSE)</f>
        <v>-12.77990260393161</v>
      </c>
      <c r="C144">
        <f>VLOOKUP($A144,mittaukset_2002!$A$4:$P$270,3,FALSE)</f>
        <v>28.196874243417675</v>
      </c>
      <c r="D144">
        <f>VLOOKUP($A144,mittaukset_2002!$A$4:$P$270,4,FALSE)</f>
        <v>-0.39198311189986845</v>
      </c>
      <c r="E144">
        <f>VLOOKUP($A144,mittaukset_2002!$A$4:$P$270,5,FALSE)</f>
        <v>2515324.235549033</v>
      </c>
      <c r="F144">
        <f>VLOOKUP($A144,mittaukset_2002!$A$4:$P$270,6,FALSE)</f>
        <v>6860037.656624595</v>
      </c>
      <c r="G144">
        <f>VLOOKUP($A144,mittaukset_2002!$A$4:$P$270,7,FALSE)</f>
        <v>157.66801688810014</v>
      </c>
      <c r="H144">
        <f>VLOOKUP($A144,mittaukset_2002!$A$4:$P$270,8,FALSE)</f>
        <v>2</v>
      </c>
      <c r="I144">
        <f>VLOOKUP($A144,mittaukset_2002!$A$4:$P$270,9,FALSE)</f>
        <v>11</v>
      </c>
      <c r="J144">
        <f>VLOOKUP($A144,mittaukset_2002!$A$4:$P$270,10,FALSE)</f>
        <v>281</v>
      </c>
      <c r="K144" t="str">
        <f>VLOOKUP($A144,mittaukset_2002!$A$4:$P$270,11,FALSE)</f>
        <v> </v>
      </c>
      <c r="L144">
        <f>VLOOKUP($A144,mittaukset_2002!$A$4:$P$270,12,FALSE)</f>
        <v>25.5</v>
      </c>
      <c r="M144">
        <f>VLOOKUP($A144,mittaukset_2002!$A$4:$P$270,13,FALSE)</f>
        <v>16.7</v>
      </c>
      <c r="N144">
        <f>VLOOKUP($A144,mittaukset_2002!$A$4:$P$270,14,FALSE)</f>
        <v>-99</v>
      </c>
      <c r="O144">
        <f>VLOOKUP($A144,mittaukset_2002!$A$4:$P$270,15,FALSE)</f>
        <v>-99</v>
      </c>
      <c r="P144">
        <f>VLOOKUP($A144,mittaukset_2002!$A$4:$P$270,16,FALSE)</f>
        <v>2</v>
      </c>
      <c r="Q144" t="str">
        <f>VLOOKUP($A144,mittaukset_2007!$A$2:$E$268,2,FALSE)</f>
        <v>kuusi</v>
      </c>
      <c r="R144">
        <f>VLOOKUP($A144,mittaukset_2007!$A$2:$E$268,3,FALSE)</f>
        <v>290</v>
      </c>
      <c r="S144">
        <f>VLOOKUP($A144,mittaukset_2007!$A$2:$E$268,4,FALSE)</f>
        <v>293</v>
      </c>
      <c r="T144">
        <f>VLOOKUP($A144,mittaukset_2007!$A$2:$E$268,5,FALSE)</f>
        <v>0</v>
      </c>
      <c r="U144">
        <f>IF(ISNA(VLOOKUP($A144,maastolomake_2010!$A$2:$AF$230,3,FALSE)),"",VLOOKUP($A144,maastolomake_2010!$A$2:$AF$230,3,FALSE))</f>
        <v>20</v>
      </c>
      <c r="V144">
        <f>IF(ISNA(VLOOKUP($A144,maastolomake_2010!$A$2:$AF$230,6,FALSE)),"",VLOOKUP($A144,maastolomake_2010!$A$2:$AF$230,6,FALSE))</f>
        <v>1</v>
      </c>
      <c r="W144">
        <f>IF(ISNA(VLOOKUP($A144,maastolomake_2010!$A$2:$AF$230,7,FALSE)),"",VLOOKUP($A144,maastolomake_2010!$A$2:$AF$230,7,FALSE))</f>
        <v>1</v>
      </c>
      <c r="X144">
        <f>IF(ISNA(VLOOKUP($A144,maastolomake_2010!$A$2:$AF$230,8,FALSE)),"",VLOOKUP($A144,maastolomake_2010!$A$2:$AF$230,8,FALSE))</f>
        <v>2</v>
      </c>
      <c r="Y144">
        <f>IF(ISNA(VLOOKUP($A144,maastolomake_2010!$A$2:$AF$230,9,FALSE)),"",VLOOKUP($A144,maastolomake_2010!$A$2:$AF$230,9,FALSE))</f>
        <v>11</v>
      </c>
      <c r="Z144">
        <f>IF(ISNA(VLOOKUP($A144,maastolomake_2010!$A$2:$AF$230,10,FALSE)),"",VLOOKUP($A144,maastolomake_2010!$A$2:$AF$230,10,FALSE))</f>
        <v>295</v>
      </c>
      <c r="AA144">
        <f>IF(ISNA(VLOOKUP($A144,maastolomake_2010!$A$2:$AF$230,32,FALSE)),"",IF(VLOOKUP($A144,maastolomake_2010!$A$2:$AF$230,32,FALSE)=0,"",VLOOKUP($A144,maastolomake_2010!$A$2:$AF$230,32,FALSE)))</f>
      </c>
    </row>
    <row r="145" spans="1:27" ht="12.75">
      <c r="A145">
        <v>167</v>
      </c>
      <c r="B145">
        <f>VLOOKUP($A145,mittaukset_2002!$A$4:$P$270,2,FALSE)</f>
        <v>-10.597539354504084</v>
      </c>
      <c r="C145">
        <f>VLOOKUP($A145,mittaukset_2002!$A$4:$P$270,3,FALSE)</f>
        <v>28.482167120265412</v>
      </c>
      <c r="D145">
        <f>VLOOKUP($A145,mittaukset_2002!$A$4:$P$270,4,FALSE)</f>
        <v>0.20816157180159456</v>
      </c>
      <c r="E145">
        <f>VLOOKUP($A145,mittaukset_2002!$A$4:$P$270,5,FALSE)</f>
        <v>2515326.43124705</v>
      </c>
      <c r="F145">
        <f>VLOOKUP($A145,mittaukset_2002!$A$4:$P$270,6,FALSE)</f>
        <v>6860037.504928863</v>
      </c>
      <c r="G145">
        <f>VLOOKUP($A145,mittaukset_2002!$A$4:$P$270,7,FALSE)</f>
        <v>158.26816157180158</v>
      </c>
      <c r="H145">
        <f>VLOOKUP($A145,mittaukset_2002!$A$4:$P$270,8,FALSE)</f>
        <v>2</v>
      </c>
      <c r="I145">
        <f>VLOOKUP($A145,mittaukset_2002!$A$4:$P$270,9,FALSE)</f>
        <v>11</v>
      </c>
      <c r="J145">
        <f>VLOOKUP($A145,mittaukset_2002!$A$4:$P$270,10,FALSE)</f>
        <v>240</v>
      </c>
      <c r="K145" t="str">
        <f>VLOOKUP($A145,mittaukset_2002!$A$4:$P$270,11,FALSE)</f>
        <v> </v>
      </c>
      <c r="L145">
        <f>VLOOKUP($A145,mittaukset_2002!$A$4:$P$270,12,FALSE)</f>
        <v>26.7</v>
      </c>
      <c r="M145">
        <f>VLOOKUP($A145,mittaukset_2002!$A$4:$P$270,13,FALSE)</f>
        <v>15.1</v>
      </c>
      <c r="N145">
        <f>VLOOKUP($A145,mittaukset_2002!$A$4:$P$270,14,FALSE)</f>
        <v>-99</v>
      </c>
      <c r="O145">
        <f>VLOOKUP($A145,mittaukset_2002!$A$4:$P$270,15,FALSE)</f>
        <v>-99</v>
      </c>
      <c r="P145">
        <f>VLOOKUP($A145,mittaukset_2002!$A$4:$P$270,16,FALSE)</f>
        <v>2</v>
      </c>
      <c r="Q145" t="str">
        <f>VLOOKUP($A145,mittaukset_2007!$A$2:$E$268,2,FALSE)</f>
        <v>kuusi</v>
      </c>
      <c r="R145">
        <f>VLOOKUP($A145,mittaukset_2007!$A$2:$E$268,3,FALSE)</f>
        <v>247</v>
      </c>
      <c r="S145">
        <f>VLOOKUP($A145,mittaukset_2007!$A$2:$E$268,4,FALSE)</f>
        <v>240</v>
      </c>
      <c r="T145">
        <f>VLOOKUP($A145,mittaukset_2007!$A$2:$E$268,5,FALSE)</f>
        <v>1</v>
      </c>
      <c r="U145">
        <f>IF(ISNA(VLOOKUP($A145,maastolomake_2010!$A$2:$AF$230,3,FALSE)),"",VLOOKUP($A145,maastolomake_2010!$A$2:$AF$230,3,FALSE))</f>
      </c>
      <c r="V145">
        <f>IF(ISNA(VLOOKUP($A145,maastolomake_2010!$A$2:$AF$230,6,FALSE)),"",VLOOKUP($A145,maastolomake_2010!$A$2:$AF$230,6,FALSE))</f>
      </c>
      <c r="W145">
        <f>IF(ISNA(VLOOKUP($A145,maastolomake_2010!$A$2:$AF$230,7,FALSE)),"",VLOOKUP($A145,maastolomake_2010!$A$2:$AF$230,7,FALSE))</f>
      </c>
      <c r="X145">
        <f>IF(ISNA(VLOOKUP($A145,maastolomake_2010!$A$2:$AF$230,8,FALSE)),"",VLOOKUP($A145,maastolomake_2010!$A$2:$AF$230,8,FALSE))</f>
      </c>
      <c r="Y145">
        <f>IF(ISNA(VLOOKUP($A145,maastolomake_2010!$A$2:$AF$230,9,FALSE)),"",VLOOKUP($A145,maastolomake_2010!$A$2:$AF$230,9,FALSE))</f>
      </c>
      <c r="Z145">
        <f>IF(ISNA(VLOOKUP($A145,maastolomake_2010!$A$2:$AF$230,10,FALSE)),"",VLOOKUP($A145,maastolomake_2010!$A$2:$AF$230,10,FALSE))</f>
      </c>
      <c r="AA145">
        <f>IF(ISNA(VLOOKUP($A145,maastolomake_2010!$A$2:$AF$230,32,FALSE)),"",IF(VLOOKUP($A145,maastolomake_2010!$A$2:$AF$230,32,FALSE)=0,"",VLOOKUP($A145,maastolomake_2010!$A$2:$AF$230,32,FALSE)))</f>
      </c>
    </row>
    <row r="146" spans="1:27" ht="12.75">
      <c r="A146">
        <v>168</v>
      </c>
      <c r="B146">
        <f>VLOOKUP($A146,mittaukset_2002!$A$4:$P$270,2,FALSE)</f>
        <v>-9.45207943537454</v>
      </c>
      <c r="C146">
        <f>VLOOKUP($A146,mittaukset_2002!$A$4:$P$270,3,FALSE)</f>
        <v>31.615539306274933</v>
      </c>
      <c r="D146">
        <f>VLOOKUP($A146,mittaukset_2002!$A$4:$P$270,4,FALSE)</f>
        <v>0.5224851588093349</v>
      </c>
      <c r="E146">
        <f>VLOOKUP($A146,mittaukset_2002!$A$4:$P$270,5,FALSE)</f>
        <v>2515328.1734424033</v>
      </c>
      <c r="F146">
        <f>VLOOKUP($A146,mittaukset_2002!$A$4:$P$270,6,FALSE)</f>
        <v>6860040.350074735</v>
      </c>
      <c r="G146">
        <f>VLOOKUP($A146,mittaukset_2002!$A$4:$P$270,7,FALSE)</f>
        <v>158.58248515880933</v>
      </c>
      <c r="H146">
        <f>VLOOKUP($A146,mittaukset_2002!$A$4:$P$270,8,FALSE)</f>
        <v>2</v>
      </c>
      <c r="I146">
        <f>VLOOKUP($A146,mittaukset_2002!$A$4:$P$270,9,FALSE)</f>
        <v>11</v>
      </c>
      <c r="J146">
        <f>VLOOKUP($A146,mittaukset_2002!$A$4:$P$270,10,FALSE)</f>
        <v>260</v>
      </c>
      <c r="K146" t="str">
        <f>VLOOKUP($A146,mittaukset_2002!$A$4:$P$270,11,FALSE)</f>
        <v> </v>
      </c>
      <c r="L146">
        <f>VLOOKUP($A146,mittaukset_2002!$A$4:$P$270,12,FALSE)</f>
        <v>24.8</v>
      </c>
      <c r="M146">
        <f>VLOOKUP($A146,mittaukset_2002!$A$4:$P$270,13,FALSE)</f>
        <v>14.2</v>
      </c>
      <c r="N146">
        <f>VLOOKUP($A146,mittaukset_2002!$A$4:$P$270,14,FALSE)</f>
        <v>3.65</v>
      </c>
      <c r="O146">
        <f>VLOOKUP($A146,mittaukset_2002!$A$4:$P$270,15,FALSE)</f>
        <v>2.76</v>
      </c>
      <c r="P146">
        <f>VLOOKUP($A146,mittaukset_2002!$A$4:$P$270,16,FALSE)</f>
        <v>3</v>
      </c>
      <c r="Q146" t="str">
        <f>VLOOKUP($A146,mittaukset_2007!$A$2:$E$268,2,FALSE)</f>
        <v>kuusi</v>
      </c>
      <c r="R146">
        <f>VLOOKUP($A146,mittaukset_2007!$A$2:$E$268,3,FALSE)</f>
        <v>267</v>
      </c>
      <c r="S146">
        <f>VLOOKUP($A146,mittaukset_2007!$A$2:$E$268,4,FALSE)</f>
        <v>271</v>
      </c>
      <c r="T146">
        <f>VLOOKUP($A146,mittaukset_2007!$A$2:$E$268,5,FALSE)</f>
        <v>0</v>
      </c>
      <c r="U146">
        <f>IF(ISNA(VLOOKUP($A146,maastolomake_2010!$A$2:$AF$230,3,FALSE)),"",VLOOKUP($A146,maastolomake_2010!$A$2:$AF$230,3,FALSE))</f>
        <v>22</v>
      </c>
      <c r="V146">
        <f>IF(ISNA(VLOOKUP($A146,maastolomake_2010!$A$2:$AF$230,6,FALSE)),"",VLOOKUP($A146,maastolomake_2010!$A$2:$AF$230,6,FALSE))</f>
        <v>1</v>
      </c>
      <c r="W146">
        <f>IF(ISNA(VLOOKUP($A146,maastolomake_2010!$A$2:$AF$230,7,FALSE)),"",VLOOKUP($A146,maastolomake_2010!$A$2:$AF$230,7,FALSE))</f>
        <v>1</v>
      </c>
      <c r="X146">
        <f>IF(ISNA(VLOOKUP($A146,maastolomake_2010!$A$2:$AF$230,8,FALSE)),"",VLOOKUP($A146,maastolomake_2010!$A$2:$AF$230,8,FALSE))</f>
        <v>2</v>
      </c>
      <c r="Y146">
        <f>IF(ISNA(VLOOKUP($A146,maastolomake_2010!$A$2:$AF$230,9,FALSE)),"",VLOOKUP($A146,maastolomake_2010!$A$2:$AF$230,9,FALSE))</f>
        <v>11</v>
      </c>
      <c r="Z146">
        <f>IF(ISNA(VLOOKUP($A146,maastolomake_2010!$A$2:$AF$230,10,FALSE)),"",VLOOKUP($A146,maastolomake_2010!$A$2:$AF$230,10,FALSE))</f>
        <v>269</v>
      </c>
      <c r="AA146">
        <f>IF(ISNA(VLOOKUP($A146,maastolomake_2010!$A$2:$AF$230,32,FALSE)),"",IF(VLOOKUP($A146,maastolomake_2010!$A$2:$AF$230,32,FALSE)=0,"",VLOOKUP($A146,maastolomake_2010!$A$2:$AF$230,32,FALSE)))</f>
      </c>
    </row>
    <row r="147" spans="1:27" ht="12.75">
      <c r="A147">
        <v>169</v>
      </c>
      <c r="B147">
        <f>VLOOKUP($A147,mittaukset_2002!$A$4:$P$270,2,FALSE)</f>
        <v>-11.535448061931852</v>
      </c>
      <c r="C147">
        <f>VLOOKUP($A147,mittaukset_2002!$A$4:$P$270,3,FALSE)</f>
        <v>33.51331442886454</v>
      </c>
      <c r="D147">
        <f>VLOOKUP($A147,mittaukset_2002!$A$4:$P$270,4,FALSE)</f>
        <v>0.7141002317345931</v>
      </c>
      <c r="E147">
        <f>VLOOKUP($A147,mittaukset_2002!$A$4:$P$270,5,FALSE)</f>
        <v>2515326.506285376</v>
      </c>
      <c r="F147">
        <f>VLOOKUP($A147,mittaukset_2002!$A$4:$P$270,6,FALSE)</f>
        <v>6860042.622202085</v>
      </c>
      <c r="G147">
        <f>VLOOKUP($A147,mittaukset_2002!$A$4:$P$270,7,FALSE)</f>
        <v>158.7741002317346</v>
      </c>
      <c r="H147">
        <f>VLOOKUP($A147,mittaukset_2002!$A$4:$P$270,8,FALSE)</f>
        <v>2</v>
      </c>
      <c r="I147">
        <f>VLOOKUP($A147,mittaukset_2002!$A$4:$P$270,9,FALSE)</f>
        <v>11</v>
      </c>
      <c r="J147">
        <f>VLOOKUP($A147,mittaukset_2002!$A$4:$P$270,10,FALSE)</f>
        <v>328</v>
      </c>
      <c r="K147" t="str">
        <f>VLOOKUP($A147,mittaukset_2002!$A$4:$P$270,11,FALSE)</f>
        <v> </v>
      </c>
      <c r="L147">
        <f>VLOOKUP($A147,mittaukset_2002!$A$4:$P$270,12,FALSE)</f>
        <v>28.4</v>
      </c>
      <c r="M147">
        <f>VLOOKUP($A147,mittaukset_2002!$A$4:$P$270,13,FALSE)</f>
        <v>10.6</v>
      </c>
      <c r="N147">
        <f>VLOOKUP($A147,mittaukset_2002!$A$4:$P$270,14,FALSE)</f>
        <v>-99</v>
      </c>
      <c r="O147">
        <f>VLOOKUP($A147,mittaukset_2002!$A$4:$P$270,15,FALSE)</f>
        <v>-99</v>
      </c>
      <c r="P147">
        <f>VLOOKUP($A147,mittaukset_2002!$A$4:$P$270,16,FALSE)</f>
        <v>2</v>
      </c>
      <c r="Q147" t="str">
        <f>VLOOKUP($A147,mittaukset_2007!$A$2:$E$268,2,FALSE)</f>
        <v>kuusi</v>
      </c>
      <c r="R147">
        <f>VLOOKUP($A147,mittaukset_2007!$A$2:$E$268,3,FALSE)</f>
        <v>331</v>
      </c>
      <c r="S147">
        <f>VLOOKUP($A147,mittaukset_2007!$A$2:$E$268,4,FALSE)</f>
        <v>325</v>
      </c>
      <c r="T147">
        <f>VLOOKUP($A147,mittaukset_2007!$A$2:$E$268,5,FALSE)</f>
        <v>0</v>
      </c>
      <c r="U147">
        <f>IF(ISNA(VLOOKUP($A147,maastolomake_2010!$A$2:$AF$230,3,FALSE)),"",VLOOKUP($A147,maastolomake_2010!$A$2:$AF$230,3,FALSE))</f>
        <v>23</v>
      </c>
      <c r="V147">
        <f>IF(ISNA(VLOOKUP($A147,maastolomake_2010!$A$2:$AF$230,6,FALSE)),"",VLOOKUP($A147,maastolomake_2010!$A$2:$AF$230,6,FALSE))</f>
        <v>1</v>
      </c>
      <c r="W147">
        <f>IF(ISNA(VLOOKUP($A147,maastolomake_2010!$A$2:$AF$230,7,FALSE)),"",VLOOKUP($A147,maastolomake_2010!$A$2:$AF$230,7,FALSE))</f>
        <v>1</v>
      </c>
      <c r="X147">
        <f>IF(ISNA(VLOOKUP($A147,maastolomake_2010!$A$2:$AF$230,8,FALSE)),"",VLOOKUP($A147,maastolomake_2010!$A$2:$AF$230,8,FALSE))</f>
        <v>2</v>
      </c>
      <c r="Y147">
        <f>IF(ISNA(VLOOKUP($A147,maastolomake_2010!$A$2:$AF$230,9,FALSE)),"",VLOOKUP($A147,maastolomake_2010!$A$2:$AF$230,9,FALSE))</f>
        <v>11</v>
      </c>
      <c r="Z147">
        <f>IF(ISNA(VLOOKUP($A147,maastolomake_2010!$A$2:$AF$230,10,FALSE)),"",VLOOKUP($A147,maastolomake_2010!$A$2:$AF$230,10,FALSE))</f>
        <v>340</v>
      </c>
      <c r="AA147">
        <f>IF(ISNA(VLOOKUP($A147,maastolomake_2010!$A$2:$AF$230,32,FALSE)),"",IF(VLOOKUP($A147,maastolomake_2010!$A$2:$AF$230,32,FALSE)=0,"",VLOOKUP($A147,maastolomake_2010!$A$2:$AF$230,32,FALSE)))</f>
      </c>
    </row>
    <row r="148" spans="1:27" ht="12.75">
      <c r="A148">
        <v>170</v>
      </c>
      <c r="B148">
        <f>VLOOKUP($A148,mittaukset_2002!$A$4:$P$270,2,FALSE)</f>
        <v>-14.301816395395477</v>
      </c>
      <c r="C148">
        <f>VLOOKUP($A148,mittaukset_2002!$A$4:$P$270,3,FALSE)</f>
        <v>33.643147876863125</v>
      </c>
      <c r="D148">
        <f>VLOOKUP($A148,mittaukset_2002!$A$4:$P$270,4,FALSE)</f>
        <v>0.3329384863420304</v>
      </c>
      <c r="E148">
        <f>VLOOKUP($A148,mittaukset_2002!$A$4:$P$270,5,FALSE)</f>
        <v>2515323.820156774</v>
      </c>
      <c r="F148">
        <f>VLOOKUP($A148,mittaukset_2002!$A$4:$P$270,6,FALSE)</f>
        <v>6860043.296267079</v>
      </c>
      <c r="G148">
        <f>VLOOKUP($A148,mittaukset_2002!$A$4:$P$270,7,FALSE)</f>
        <v>158.39293848634205</v>
      </c>
      <c r="H148">
        <f>VLOOKUP($A148,mittaukset_2002!$A$4:$P$270,8,FALSE)</f>
        <v>2</v>
      </c>
      <c r="I148">
        <f>VLOOKUP($A148,mittaukset_2002!$A$4:$P$270,9,FALSE)</f>
        <v>11</v>
      </c>
      <c r="J148">
        <f>VLOOKUP($A148,mittaukset_2002!$A$4:$P$270,10,FALSE)</f>
        <v>488</v>
      </c>
      <c r="K148" t="str">
        <f>VLOOKUP($A148,mittaukset_2002!$A$4:$P$270,11,FALSE)</f>
        <v>haarautuu 6.3 m. korkein mitattu</v>
      </c>
      <c r="L148">
        <f>VLOOKUP($A148,mittaukset_2002!$A$4:$P$270,12,FALSE)</f>
        <v>29.2</v>
      </c>
      <c r="M148">
        <f>VLOOKUP($A148,mittaukset_2002!$A$4:$P$270,13,FALSE)</f>
        <v>2.3</v>
      </c>
      <c r="N148">
        <f>VLOOKUP($A148,mittaukset_2002!$A$4:$P$270,14,FALSE)</f>
        <v>-99</v>
      </c>
      <c r="O148">
        <f>VLOOKUP($A148,mittaukset_2002!$A$4:$P$270,15,FALSE)</f>
        <v>-99</v>
      </c>
      <c r="P148">
        <f>VLOOKUP($A148,mittaukset_2002!$A$4:$P$270,16,FALSE)</f>
        <v>2</v>
      </c>
      <c r="Q148" t="str">
        <f>VLOOKUP($A148,mittaukset_2007!$A$2:$E$268,2,FALSE)</f>
        <v>kuusi</v>
      </c>
      <c r="R148">
        <f>VLOOKUP($A148,mittaukset_2007!$A$2:$E$268,3,FALSE)</f>
        <v>534</v>
      </c>
      <c r="S148">
        <f>VLOOKUP($A148,mittaukset_2007!$A$2:$E$268,4,FALSE)</f>
        <v>0</v>
      </c>
      <c r="T148">
        <f>VLOOKUP($A148,mittaukset_2007!$A$2:$E$268,5,FALSE)</f>
        <v>1</v>
      </c>
      <c r="U148">
        <f>IF(ISNA(VLOOKUP($A148,maastolomake_2010!$A$2:$AF$230,3,FALSE)),"",VLOOKUP($A148,maastolomake_2010!$A$2:$AF$230,3,FALSE))</f>
      </c>
      <c r="V148">
        <f>IF(ISNA(VLOOKUP($A148,maastolomake_2010!$A$2:$AF$230,6,FALSE)),"",VLOOKUP($A148,maastolomake_2010!$A$2:$AF$230,6,FALSE))</f>
      </c>
      <c r="W148">
        <f>IF(ISNA(VLOOKUP($A148,maastolomake_2010!$A$2:$AF$230,7,FALSE)),"",VLOOKUP($A148,maastolomake_2010!$A$2:$AF$230,7,FALSE))</f>
      </c>
      <c r="X148">
        <f>IF(ISNA(VLOOKUP($A148,maastolomake_2010!$A$2:$AF$230,8,FALSE)),"",VLOOKUP($A148,maastolomake_2010!$A$2:$AF$230,8,FALSE))</f>
      </c>
      <c r="Y148">
        <f>IF(ISNA(VLOOKUP($A148,maastolomake_2010!$A$2:$AF$230,9,FALSE)),"",VLOOKUP($A148,maastolomake_2010!$A$2:$AF$230,9,FALSE))</f>
      </c>
      <c r="Z148">
        <f>IF(ISNA(VLOOKUP($A148,maastolomake_2010!$A$2:$AF$230,10,FALSE)),"",VLOOKUP($A148,maastolomake_2010!$A$2:$AF$230,10,FALSE))</f>
      </c>
      <c r="AA148">
        <f>IF(ISNA(VLOOKUP($A148,maastolomake_2010!$A$2:$AF$230,32,FALSE)),"",IF(VLOOKUP($A148,maastolomake_2010!$A$2:$AF$230,32,FALSE)=0,"",VLOOKUP($A148,maastolomake_2010!$A$2:$AF$230,32,FALSE)))</f>
      </c>
    </row>
    <row r="149" spans="1:27" ht="12.75">
      <c r="A149">
        <v>171</v>
      </c>
      <c r="B149">
        <f>VLOOKUP($A149,mittaukset_2002!$A$4:$P$270,2,FALSE)</f>
        <v>20.183630749027188</v>
      </c>
      <c r="C149">
        <f>VLOOKUP($A149,mittaukset_2002!$A$4:$P$270,3,FALSE)</f>
        <v>-42.057298218321264</v>
      </c>
      <c r="D149">
        <f>VLOOKUP($A149,mittaukset_2002!$A$4:$P$270,4,FALSE)</f>
        <v>-1.714708281666561</v>
      </c>
      <c r="E149">
        <f>VLOOKUP($A149,mittaukset_2002!$A$4:$P$270,5,FALSE)</f>
        <v>2515342.6624977128</v>
      </c>
      <c r="F149">
        <f>VLOOKUP($A149,mittaukset_2002!$A$4:$P$270,6,FALSE)</f>
        <v>6859962.273000102</v>
      </c>
      <c r="G149">
        <f>VLOOKUP($A149,mittaukset_2002!$A$4:$P$270,7,FALSE)</f>
        <v>156.34529171833344</v>
      </c>
      <c r="H149">
        <f>VLOOKUP($A149,mittaukset_2002!$A$4:$P$270,8,FALSE)</f>
        <v>2</v>
      </c>
      <c r="I149">
        <f>VLOOKUP($A149,mittaukset_2002!$A$4:$P$270,9,FALSE)</f>
        <v>11</v>
      </c>
      <c r="J149">
        <f>VLOOKUP($A149,mittaukset_2002!$A$4:$P$270,10,FALSE)</f>
        <v>318</v>
      </c>
      <c r="K149" t="str">
        <f>VLOOKUP($A149,mittaukset_2002!$A$4:$P$270,11,FALSE)</f>
        <v> </v>
      </c>
      <c r="L149">
        <f>VLOOKUP($A149,mittaukset_2002!$A$4:$P$270,12,FALSE)</f>
        <v>23.8</v>
      </c>
      <c r="M149">
        <f>VLOOKUP($A149,mittaukset_2002!$A$4:$P$270,13,FALSE)</f>
        <v>1.1</v>
      </c>
      <c r="N149">
        <f>VLOOKUP($A149,mittaukset_2002!$A$4:$P$270,14,FALSE)</f>
        <v>-99</v>
      </c>
      <c r="O149">
        <f>VLOOKUP($A149,mittaukset_2002!$A$4:$P$270,15,FALSE)</f>
        <v>-99</v>
      </c>
      <c r="P149">
        <f>VLOOKUP($A149,mittaukset_2002!$A$4:$P$270,16,FALSE)</f>
        <v>6</v>
      </c>
      <c r="Q149" t="str">
        <f>VLOOKUP($A149,mittaukset_2007!$A$2:$E$268,2,FALSE)</f>
        <v>kuusi</v>
      </c>
      <c r="R149">
        <f>VLOOKUP($A149,mittaukset_2007!$A$2:$E$268,3,FALSE)</f>
        <v>344</v>
      </c>
      <c r="S149">
        <f>VLOOKUP($A149,mittaukset_2007!$A$2:$E$268,4,FALSE)</f>
        <v>352</v>
      </c>
      <c r="T149">
        <f>VLOOKUP($A149,mittaukset_2007!$A$2:$E$268,5,FALSE)</f>
        <v>0</v>
      </c>
      <c r="U149">
        <f>IF(ISNA(VLOOKUP($A149,maastolomake_2010!$A$2:$AF$230,3,FALSE)),"",VLOOKUP($A149,maastolomake_2010!$A$2:$AF$230,3,FALSE))</f>
        <v>168</v>
      </c>
      <c r="V149">
        <f>IF(ISNA(VLOOKUP($A149,maastolomake_2010!$A$2:$AF$230,6,FALSE)),"",VLOOKUP($A149,maastolomake_2010!$A$2:$AF$230,6,FALSE))</f>
        <v>1</v>
      </c>
      <c r="W149">
        <f>IF(ISNA(VLOOKUP($A149,maastolomake_2010!$A$2:$AF$230,7,FALSE)),"",VLOOKUP($A149,maastolomake_2010!$A$2:$AF$230,7,FALSE))</f>
        <v>1</v>
      </c>
      <c r="X149">
        <f>IF(ISNA(VLOOKUP($A149,maastolomake_2010!$A$2:$AF$230,8,FALSE)),"",VLOOKUP($A149,maastolomake_2010!$A$2:$AF$230,8,FALSE))</f>
        <v>2</v>
      </c>
      <c r="Y149">
        <f>IF(ISNA(VLOOKUP($A149,maastolomake_2010!$A$2:$AF$230,9,FALSE)),"",VLOOKUP($A149,maastolomake_2010!$A$2:$AF$230,9,FALSE))</f>
        <v>1</v>
      </c>
      <c r="Z149">
        <f>IF(ISNA(VLOOKUP($A149,maastolomake_2010!$A$2:$AF$230,10,FALSE)),"",VLOOKUP($A149,maastolomake_2010!$A$2:$AF$230,10,FALSE))</f>
        <v>357</v>
      </c>
      <c r="AA149">
        <f>IF(ISNA(VLOOKUP($A149,maastolomake_2010!$A$2:$AF$230,32,FALSE)),"",IF(VLOOKUP($A149,maastolomake_2010!$A$2:$AF$230,32,FALSE)=0,"",VLOOKUP($A149,maastolomake_2010!$A$2:$AF$230,32,FALSE)))</f>
      </c>
    </row>
    <row r="150" spans="1:27" ht="12.75">
      <c r="A150">
        <v>172</v>
      </c>
      <c r="B150">
        <f>VLOOKUP($A150,mittaukset_2002!$A$4:$P$270,2,FALSE)</f>
        <v>18.90435199284336</v>
      </c>
      <c r="C150">
        <f>VLOOKUP($A150,mittaukset_2002!$A$4:$P$270,3,FALSE)</f>
        <v>-39.9832916970155</v>
      </c>
      <c r="D150">
        <f>VLOOKUP($A150,mittaukset_2002!$A$4:$P$270,4,FALSE)</f>
        <v>-1.3304567046930782</v>
      </c>
      <c r="E150">
        <f>VLOOKUP($A150,mittaukset_2002!$A$4:$P$270,5,FALSE)</f>
        <v>2515341.818400237</v>
      </c>
      <c r="F150">
        <f>VLOOKUP($A150,mittaukset_2002!$A$4:$P$270,6,FALSE)</f>
        <v>6859964.558947747</v>
      </c>
      <c r="G150">
        <f>VLOOKUP($A150,mittaukset_2002!$A$4:$P$270,7,FALSE)</f>
        <v>156.7295432953069</v>
      </c>
      <c r="H150">
        <f>VLOOKUP($A150,mittaukset_2002!$A$4:$P$270,8,FALSE)</f>
        <v>2</v>
      </c>
      <c r="I150">
        <f>VLOOKUP($A150,mittaukset_2002!$A$4:$P$270,9,FALSE)</f>
        <v>11</v>
      </c>
      <c r="J150">
        <f>VLOOKUP($A150,mittaukset_2002!$A$4:$P$270,10,FALSE)</f>
        <v>318</v>
      </c>
      <c r="K150" t="str">
        <f>VLOOKUP($A150,mittaukset_2002!$A$4:$P$270,11,FALSE)</f>
        <v> </v>
      </c>
      <c r="L150">
        <f>VLOOKUP($A150,mittaukset_2002!$A$4:$P$270,12,FALSE)</f>
        <v>26.1</v>
      </c>
      <c r="M150">
        <f>VLOOKUP($A150,mittaukset_2002!$A$4:$P$270,13,FALSE)</f>
        <v>3.1</v>
      </c>
      <c r="N150">
        <f>VLOOKUP($A150,mittaukset_2002!$A$4:$P$270,14,FALSE)</f>
        <v>4.92</v>
      </c>
      <c r="O150">
        <f>VLOOKUP($A150,mittaukset_2002!$A$4:$P$270,15,FALSE)</f>
        <v>3.945</v>
      </c>
      <c r="P150">
        <f>VLOOKUP($A150,mittaukset_2002!$A$4:$P$270,16,FALSE)</f>
        <v>5</v>
      </c>
      <c r="Q150" t="str">
        <f>VLOOKUP($A150,mittaukset_2007!$A$2:$E$268,2,FALSE)</f>
        <v>kuusi</v>
      </c>
      <c r="R150">
        <f>VLOOKUP($A150,mittaukset_2007!$A$2:$E$268,3,FALSE)</f>
        <v>336</v>
      </c>
      <c r="S150">
        <f>VLOOKUP($A150,mittaukset_2007!$A$2:$E$268,4,FALSE)</f>
        <v>325</v>
      </c>
      <c r="T150">
        <f>VLOOKUP($A150,mittaukset_2007!$A$2:$E$268,5,FALSE)</f>
        <v>0</v>
      </c>
      <c r="U150">
        <f>IF(ISNA(VLOOKUP($A150,maastolomake_2010!$A$2:$AF$230,3,FALSE)),"",VLOOKUP($A150,maastolomake_2010!$A$2:$AF$230,3,FALSE))</f>
        <v>169</v>
      </c>
      <c r="V150">
        <f>IF(ISNA(VLOOKUP($A150,maastolomake_2010!$A$2:$AF$230,6,FALSE)),"",VLOOKUP($A150,maastolomake_2010!$A$2:$AF$230,6,FALSE))</f>
        <v>1</v>
      </c>
      <c r="W150">
        <f>IF(ISNA(VLOOKUP($A150,maastolomake_2010!$A$2:$AF$230,7,FALSE)),"",VLOOKUP($A150,maastolomake_2010!$A$2:$AF$230,7,FALSE))</f>
        <v>1</v>
      </c>
      <c r="X150">
        <f>IF(ISNA(VLOOKUP($A150,maastolomake_2010!$A$2:$AF$230,8,FALSE)),"",VLOOKUP($A150,maastolomake_2010!$A$2:$AF$230,8,FALSE))</f>
        <v>2</v>
      </c>
      <c r="Y150">
        <f>IF(ISNA(VLOOKUP($A150,maastolomake_2010!$A$2:$AF$230,9,FALSE)),"",VLOOKUP($A150,maastolomake_2010!$A$2:$AF$230,9,FALSE))</f>
        <v>11</v>
      </c>
      <c r="Z150">
        <f>IF(ISNA(VLOOKUP($A150,maastolomake_2010!$A$2:$AF$230,10,FALSE)),"",VLOOKUP($A150,maastolomake_2010!$A$2:$AF$230,10,FALSE))</f>
        <v>348</v>
      </c>
      <c r="AA150">
        <f>IF(ISNA(VLOOKUP($A150,maastolomake_2010!$A$2:$AF$230,32,FALSE)),"",IF(VLOOKUP($A150,maastolomake_2010!$A$2:$AF$230,32,FALSE)=0,"",VLOOKUP($A150,maastolomake_2010!$A$2:$AF$230,32,FALSE)))</f>
      </c>
    </row>
    <row r="151" spans="1:27" ht="12.75">
      <c r="A151">
        <v>173</v>
      </c>
      <c r="B151">
        <f>VLOOKUP($A151,mittaukset_2002!$A$4:$P$270,2,FALSE)</f>
        <v>22.692943179542375</v>
      </c>
      <c r="C151">
        <f>VLOOKUP($A151,mittaukset_2002!$A$4:$P$270,3,FALSE)</f>
        <v>-36.85288944552491</v>
      </c>
      <c r="D151">
        <f>VLOOKUP($A151,mittaukset_2002!$A$4:$P$270,4,FALSE)</f>
        <v>-1.031385134772387</v>
      </c>
      <c r="E151">
        <f>VLOOKUP($A151,mittaukset_2002!$A$4:$P$270,5,FALSE)</f>
        <v>2515346.150993953</v>
      </c>
      <c r="F151">
        <f>VLOOKUP($A151,mittaukset_2002!$A$4:$P$270,6,FALSE)</f>
        <v>6859966.878747981</v>
      </c>
      <c r="G151">
        <f>VLOOKUP($A151,mittaukset_2002!$A$4:$P$270,7,FALSE)</f>
        <v>157.0286148652276</v>
      </c>
      <c r="H151">
        <f>VLOOKUP($A151,mittaukset_2002!$A$4:$P$270,8,FALSE)</f>
        <v>11</v>
      </c>
      <c r="I151">
        <f>VLOOKUP($A151,mittaukset_2002!$A$4:$P$270,9,FALSE)</f>
        <v>11</v>
      </c>
      <c r="J151">
        <f>VLOOKUP($A151,mittaukset_2002!$A$4:$P$270,10,FALSE)</f>
        <v>113</v>
      </c>
      <c r="K151" t="str">
        <f>VLOOKUP($A151,mittaukset_2002!$A$4:$P$270,11,FALSE)</f>
        <v> </v>
      </c>
      <c r="L151">
        <f>VLOOKUP($A151,mittaukset_2002!$A$4:$P$270,12,FALSE)</f>
        <v>12.8</v>
      </c>
      <c r="M151">
        <f>VLOOKUP($A151,mittaukset_2002!$A$4:$P$270,13,FALSE)</f>
        <v>4</v>
      </c>
      <c r="N151">
        <f>VLOOKUP($A151,mittaukset_2002!$A$4:$P$270,14,FALSE)</f>
        <v>-99</v>
      </c>
      <c r="O151">
        <f>VLOOKUP($A151,mittaukset_2002!$A$4:$P$270,15,FALSE)</f>
        <v>-99</v>
      </c>
      <c r="P151">
        <f>VLOOKUP($A151,mittaukset_2002!$A$4:$P$270,16,FALSE)</f>
        <v>6</v>
      </c>
      <c r="Q151" t="str">
        <f>VLOOKUP($A151,mittaukset_2007!$A$2:$E$268,2,FALSE)</f>
        <v>vaahtera</v>
      </c>
      <c r="R151">
        <f>VLOOKUP($A151,mittaukset_2007!$A$2:$E$268,3,FALSE)</f>
        <v>122</v>
      </c>
      <c r="S151">
        <f>VLOOKUP($A151,mittaukset_2007!$A$2:$E$268,4,FALSE)</f>
        <v>127</v>
      </c>
      <c r="T151">
        <f>VLOOKUP($A151,mittaukset_2007!$A$2:$E$268,5,FALSE)</f>
        <v>0</v>
      </c>
      <c r="U151">
        <f>IF(ISNA(VLOOKUP($A151,maastolomake_2010!$A$2:$AF$230,3,FALSE)),"",VLOOKUP($A151,maastolomake_2010!$A$2:$AF$230,3,FALSE))</f>
      </c>
      <c r="V151">
        <f>IF(ISNA(VLOOKUP($A151,maastolomake_2010!$A$2:$AF$230,6,FALSE)),"",VLOOKUP($A151,maastolomake_2010!$A$2:$AF$230,6,FALSE))</f>
      </c>
      <c r="W151">
        <f>IF(ISNA(VLOOKUP($A151,maastolomake_2010!$A$2:$AF$230,7,FALSE)),"",VLOOKUP($A151,maastolomake_2010!$A$2:$AF$230,7,FALSE))</f>
      </c>
      <c r="X151">
        <f>IF(ISNA(VLOOKUP($A151,maastolomake_2010!$A$2:$AF$230,8,FALSE)),"",VLOOKUP($A151,maastolomake_2010!$A$2:$AF$230,8,FALSE))</f>
      </c>
      <c r="Y151">
        <f>IF(ISNA(VLOOKUP($A151,maastolomake_2010!$A$2:$AF$230,9,FALSE)),"",VLOOKUP($A151,maastolomake_2010!$A$2:$AF$230,9,FALSE))</f>
      </c>
      <c r="Z151">
        <f>IF(ISNA(VLOOKUP($A151,maastolomake_2010!$A$2:$AF$230,10,FALSE)),"",VLOOKUP($A151,maastolomake_2010!$A$2:$AF$230,10,FALSE))</f>
      </c>
      <c r="AA151">
        <f>IF(ISNA(VLOOKUP($A151,maastolomake_2010!$A$2:$AF$230,32,FALSE)),"",IF(VLOOKUP($A151,maastolomake_2010!$A$2:$AF$230,32,FALSE)=0,"",VLOOKUP($A151,maastolomake_2010!$A$2:$AF$230,32,FALSE)))</f>
      </c>
    </row>
    <row r="152" spans="1:27" ht="12.75">
      <c r="A152">
        <v>174</v>
      </c>
      <c r="B152">
        <f>VLOOKUP($A152,mittaukset_2002!$A$4:$P$270,2,FALSE)</f>
        <v>20.16820056381409</v>
      </c>
      <c r="C152">
        <f>VLOOKUP($A152,mittaukset_2002!$A$4:$P$270,3,FALSE)</f>
        <v>-36.72481454241133</v>
      </c>
      <c r="D152">
        <f>VLOOKUP($A152,mittaukset_2002!$A$4:$P$270,4,FALSE)</f>
        <v>-1.2628106209489462</v>
      </c>
      <c r="E152">
        <f>VLOOKUP($A152,mittaukset_2002!$A$4:$P$270,5,FALSE)</f>
        <v>2515343.7013764884</v>
      </c>
      <c r="F152">
        <f>VLOOKUP($A152,mittaukset_2002!$A$4:$P$270,6,FALSE)</f>
        <v>6859967.503330028</v>
      </c>
      <c r="G152">
        <f>VLOOKUP($A152,mittaukset_2002!$A$4:$P$270,7,FALSE)</f>
        <v>156.79718937905105</v>
      </c>
      <c r="H152">
        <f>VLOOKUP($A152,mittaukset_2002!$A$4:$P$270,8,FALSE)</f>
        <v>11</v>
      </c>
      <c r="I152">
        <f>VLOOKUP($A152,mittaukset_2002!$A$4:$P$270,9,FALSE)</f>
        <v>11</v>
      </c>
      <c r="J152">
        <f>VLOOKUP($A152,mittaukset_2002!$A$4:$P$270,10,FALSE)</f>
        <v>57</v>
      </c>
      <c r="K152" t="str">
        <f>VLOOKUP($A152,mittaukset_2002!$A$4:$P$270,11,FALSE)</f>
        <v> </v>
      </c>
      <c r="L152">
        <f>VLOOKUP($A152,mittaukset_2002!$A$4:$P$270,12,FALSE)</f>
        <v>10.1</v>
      </c>
      <c r="M152">
        <f>VLOOKUP($A152,mittaukset_2002!$A$4:$P$270,13,FALSE)</f>
        <v>3.6</v>
      </c>
      <c r="N152">
        <f>VLOOKUP($A152,mittaukset_2002!$A$4:$P$270,14,FALSE)</f>
        <v>-99</v>
      </c>
      <c r="O152">
        <f>VLOOKUP($A152,mittaukset_2002!$A$4:$P$270,15,FALSE)</f>
        <v>-99</v>
      </c>
      <c r="P152">
        <f>VLOOKUP($A152,mittaukset_2002!$A$4:$P$270,16,FALSE)</f>
        <v>6</v>
      </c>
      <c r="Q152" t="str">
        <f>VLOOKUP($A152,mittaukset_2007!$A$2:$E$268,2,FALSE)</f>
        <v>vaahtera</v>
      </c>
      <c r="R152">
        <f>VLOOKUP($A152,mittaukset_2007!$A$2:$E$268,3,FALSE)</f>
        <v>57</v>
      </c>
      <c r="S152">
        <f>VLOOKUP($A152,mittaukset_2007!$A$2:$E$268,4,FALSE)</f>
        <v>61</v>
      </c>
      <c r="T152">
        <f>VLOOKUP($A152,mittaukset_2007!$A$2:$E$268,5,FALSE)</f>
        <v>0</v>
      </c>
      <c r="U152">
        <f>IF(ISNA(VLOOKUP($A152,maastolomake_2010!$A$2:$AF$230,3,FALSE)),"",VLOOKUP($A152,maastolomake_2010!$A$2:$AF$230,3,FALSE))</f>
      </c>
      <c r="V152">
        <f>IF(ISNA(VLOOKUP($A152,maastolomake_2010!$A$2:$AF$230,6,FALSE)),"",VLOOKUP($A152,maastolomake_2010!$A$2:$AF$230,6,FALSE))</f>
      </c>
      <c r="W152">
        <f>IF(ISNA(VLOOKUP($A152,maastolomake_2010!$A$2:$AF$230,7,FALSE)),"",VLOOKUP($A152,maastolomake_2010!$A$2:$AF$230,7,FALSE))</f>
      </c>
      <c r="X152">
        <f>IF(ISNA(VLOOKUP($A152,maastolomake_2010!$A$2:$AF$230,8,FALSE)),"",VLOOKUP($A152,maastolomake_2010!$A$2:$AF$230,8,FALSE))</f>
      </c>
      <c r="Y152">
        <f>IF(ISNA(VLOOKUP($A152,maastolomake_2010!$A$2:$AF$230,9,FALSE)),"",VLOOKUP($A152,maastolomake_2010!$A$2:$AF$230,9,FALSE))</f>
      </c>
      <c r="Z152">
        <f>IF(ISNA(VLOOKUP($A152,maastolomake_2010!$A$2:$AF$230,10,FALSE)),"",VLOOKUP($A152,maastolomake_2010!$A$2:$AF$230,10,FALSE))</f>
      </c>
      <c r="AA152">
        <f>IF(ISNA(VLOOKUP($A152,maastolomake_2010!$A$2:$AF$230,32,FALSE)),"",IF(VLOOKUP($A152,maastolomake_2010!$A$2:$AF$230,32,FALSE)=0,"",VLOOKUP($A152,maastolomake_2010!$A$2:$AF$230,32,FALSE)))</f>
      </c>
    </row>
    <row r="153" spans="1:27" ht="12.75">
      <c r="A153">
        <v>175</v>
      </c>
      <c r="B153">
        <f>VLOOKUP($A153,mittaukset_2002!$A$4:$P$270,2,FALSE)</f>
        <v>16.399906380615356</v>
      </c>
      <c r="C153">
        <f>VLOOKUP($A153,mittaukset_2002!$A$4:$P$270,3,FALSE)</f>
        <v>-36.28069068423716</v>
      </c>
      <c r="D153">
        <f>VLOOKUP($A153,mittaukset_2002!$A$4:$P$270,4,FALSE)</f>
        <v>-1.1355249627310116</v>
      </c>
      <c r="E153">
        <f>VLOOKUP($A153,mittaukset_2002!$A$4:$P$270,5,FALSE)</f>
        <v>2515340.0952106635</v>
      </c>
      <c r="F153">
        <f>VLOOKUP($A153,mittaukset_2002!$A$4:$P$270,6,FALSE)</f>
        <v>6859968.683522849</v>
      </c>
      <c r="G153">
        <f>VLOOKUP($A153,mittaukset_2002!$A$4:$P$270,7,FALSE)</f>
        <v>156.924475037269</v>
      </c>
      <c r="H153">
        <f>VLOOKUP($A153,mittaukset_2002!$A$4:$P$270,8,FALSE)</f>
        <v>16</v>
      </c>
      <c r="I153">
        <f>VLOOKUP($A153,mittaukset_2002!$A$4:$P$270,9,FALSE)</f>
        <v>11</v>
      </c>
      <c r="J153">
        <f>VLOOKUP($A153,mittaukset_2002!$A$4:$P$270,10,FALSE)</f>
        <v>73</v>
      </c>
      <c r="K153" t="str">
        <f>VLOOKUP($A153,mittaukset_2002!$A$4:$P$270,11,FALSE)</f>
        <v> </v>
      </c>
      <c r="L153">
        <f>VLOOKUP($A153,mittaukset_2002!$A$4:$P$270,12,FALSE)</f>
        <v>7.3</v>
      </c>
      <c r="M153">
        <f>VLOOKUP($A153,mittaukset_2002!$A$4:$P$270,13,FALSE)</f>
        <v>3.2</v>
      </c>
      <c r="N153">
        <f>VLOOKUP($A153,mittaukset_2002!$A$4:$P$270,14,FALSE)</f>
        <v>-99</v>
      </c>
      <c r="O153">
        <f>VLOOKUP($A153,mittaukset_2002!$A$4:$P$270,15,FALSE)</f>
        <v>-99</v>
      </c>
      <c r="P153">
        <f>VLOOKUP($A153,mittaukset_2002!$A$4:$P$270,16,FALSE)</f>
        <v>5</v>
      </c>
      <c r="Q153" t="str">
        <f>VLOOKUP($A153,mittaukset_2007!$A$2:$E$268,2,FALSE)</f>
        <v>pihlaja</v>
      </c>
      <c r="R153">
        <f>VLOOKUP($A153,mittaukset_2007!$A$2:$E$268,3,FALSE)</f>
        <v>73</v>
      </c>
      <c r="S153">
        <f>VLOOKUP($A153,mittaukset_2007!$A$2:$E$268,4,FALSE)</f>
        <v>77</v>
      </c>
      <c r="T153">
        <f>VLOOKUP($A153,mittaukset_2007!$A$2:$E$268,5,FALSE)</f>
        <v>1</v>
      </c>
      <c r="U153">
        <f>IF(ISNA(VLOOKUP($A153,maastolomake_2010!$A$2:$AF$230,3,FALSE)),"",VLOOKUP($A153,maastolomake_2010!$A$2:$AF$230,3,FALSE))</f>
      </c>
      <c r="V153">
        <f>IF(ISNA(VLOOKUP($A153,maastolomake_2010!$A$2:$AF$230,6,FALSE)),"",VLOOKUP($A153,maastolomake_2010!$A$2:$AF$230,6,FALSE))</f>
      </c>
      <c r="W153">
        <f>IF(ISNA(VLOOKUP($A153,maastolomake_2010!$A$2:$AF$230,7,FALSE)),"",VLOOKUP($A153,maastolomake_2010!$A$2:$AF$230,7,FALSE))</f>
      </c>
      <c r="X153">
        <f>IF(ISNA(VLOOKUP($A153,maastolomake_2010!$A$2:$AF$230,8,FALSE)),"",VLOOKUP($A153,maastolomake_2010!$A$2:$AF$230,8,FALSE))</f>
      </c>
      <c r="Y153">
        <f>IF(ISNA(VLOOKUP($A153,maastolomake_2010!$A$2:$AF$230,9,FALSE)),"",VLOOKUP($A153,maastolomake_2010!$A$2:$AF$230,9,FALSE))</f>
      </c>
      <c r="Z153">
        <f>IF(ISNA(VLOOKUP($A153,maastolomake_2010!$A$2:$AF$230,10,FALSE)),"",VLOOKUP($A153,maastolomake_2010!$A$2:$AF$230,10,FALSE))</f>
      </c>
      <c r="AA153">
        <f>IF(ISNA(VLOOKUP($A153,maastolomake_2010!$A$2:$AF$230,32,FALSE)),"",IF(VLOOKUP($A153,maastolomake_2010!$A$2:$AF$230,32,FALSE)=0,"",VLOOKUP($A153,maastolomake_2010!$A$2:$AF$230,32,FALSE)))</f>
      </c>
    </row>
    <row r="154" spans="1:27" ht="12.75">
      <c r="A154">
        <v>176</v>
      </c>
      <c r="B154">
        <f>VLOOKUP($A154,mittaukset_2002!$A$4:$P$270,2,FALSE)</f>
        <v>16.89529140010029</v>
      </c>
      <c r="C154">
        <f>VLOOKUP($A154,mittaukset_2002!$A$4:$P$270,3,FALSE)</f>
        <v>-33.12401949469614</v>
      </c>
      <c r="D154">
        <f>VLOOKUP($A154,mittaukset_2002!$A$4:$P$270,4,FALSE)</f>
        <v>-0.7182125532412036</v>
      </c>
      <c r="E154">
        <f>VLOOKUP($A154,mittaukset_2002!$A$4:$P$270,5,FALSE)</f>
        <v>2515341.2047615508</v>
      </c>
      <c r="F154">
        <f>VLOOKUP($A154,mittaukset_2002!$A$4:$P$270,6,FALSE)</f>
        <v>6859971.6800001385</v>
      </c>
      <c r="G154">
        <f>VLOOKUP($A154,mittaukset_2002!$A$4:$P$270,7,FALSE)</f>
        <v>157.3417874467588</v>
      </c>
      <c r="H154">
        <f>VLOOKUP($A154,mittaukset_2002!$A$4:$P$270,8,FALSE)</f>
        <v>2</v>
      </c>
      <c r="I154">
        <f>VLOOKUP($A154,mittaukset_2002!$A$4:$P$270,9,FALSE)</f>
        <v>11</v>
      </c>
      <c r="J154">
        <f>VLOOKUP($A154,mittaukset_2002!$A$4:$P$270,10,FALSE)</f>
        <v>271</v>
      </c>
      <c r="K154" t="str">
        <f>VLOOKUP($A154,mittaukset_2002!$A$4:$P$270,11,FALSE)</f>
        <v> </v>
      </c>
      <c r="L154">
        <f>VLOOKUP($A154,mittaukset_2002!$A$4:$P$270,12,FALSE)</f>
        <v>24.8</v>
      </c>
      <c r="M154">
        <f>VLOOKUP($A154,mittaukset_2002!$A$4:$P$270,13,FALSE)</f>
        <v>2.6</v>
      </c>
      <c r="N154">
        <f>VLOOKUP($A154,mittaukset_2002!$A$4:$P$270,14,FALSE)</f>
        <v>-99</v>
      </c>
      <c r="O154">
        <f>VLOOKUP($A154,mittaukset_2002!$A$4:$P$270,15,FALSE)</f>
        <v>-99</v>
      </c>
      <c r="P154">
        <f>VLOOKUP($A154,mittaukset_2002!$A$4:$P$270,16,FALSE)</f>
        <v>5</v>
      </c>
      <c r="Q154" t="str">
        <f>VLOOKUP($A154,mittaukset_2007!$A$2:$E$268,2,FALSE)</f>
        <v>kuusi</v>
      </c>
      <c r="R154">
        <f>VLOOKUP($A154,mittaukset_2007!$A$2:$E$268,3,FALSE)</f>
        <v>282</v>
      </c>
      <c r="S154">
        <f>VLOOKUP($A154,mittaukset_2007!$A$2:$E$268,4,FALSE)</f>
        <v>280</v>
      </c>
      <c r="T154">
        <f>VLOOKUP($A154,mittaukset_2007!$A$2:$E$268,5,FALSE)</f>
        <v>1</v>
      </c>
      <c r="U154">
        <f>IF(ISNA(VLOOKUP($A154,maastolomake_2010!$A$2:$AF$230,3,FALSE)),"",VLOOKUP($A154,maastolomake_2010!$A$2:$AF$230,3,FALSE))</f>
      </c>
      <c r="V154">
        <f>IF(ISNA(VLOOKUP($A154,maastolomake_2010!$A$2:$AF$230,6,FALSE)),"",VLOOKUP($A154,maastolomake_2010!$A$2:$AF$230,6,FALSE))</f>
      </c>
      <c r="W154">
        <f>IF(ISNA(VLOOKUP($A154,maastolomake_2010!$A$2:$AF$230,7,FALSE)),"",VLOOKUP($A154,maastolomake_2010!$A$2:$AF$230,7,FALSE))</f>
      </c>
      <c r="X154">
        <f>IF(ISNA(VLOOKUP($A154,maastolomake_2010!$A$2:$AF$230,8,FALSE)),"",VLOOKUP($A154,maastolomake_2010!$A$2:$AF$230,8,FALSE))</f>
      </c>
      <c r="Y154">
        <f>IF(ISNA(VLOOKUP($A154,maastolomake_2010!$A$2:$AF$230,9,FALSE)),"",VLOOKUP($A154,maastolomake_2010!$A$2:$AF$230,9,FALSE))</f>
      </c>
      <c r="Z154">
        <f>IF(ISNA(VLOOKUP($A154,maastolomake_2010!$A$2:$AF$230,10,FALSE)),"",VLOOKUP($A154,maastolomake_2010!$A$2:$AF$230,10,FALSE))</f>
      </c>
      <c r="AA154">
        <f>IF(ISNA(VLOOKUP($A154,maastolomake_2010!$A$2:$AF$230,32,FALSE)),"",IF(VLOOKUP($A154,maastolomake_2010!$A$2:$AF$230,32,FALSE)=0,"",VLOOKUP($A154,maastolomake_2010!$A$2:$AF$230,32,FALSE)))</f>
      </c>
    </row>
    <row r="155" spans="1:27" ht="12.75">
      <c r="A155">
        <v>177</v>
      </c>
      <c r="B155">
        <f>VLOOKUP($A155,mittaukset_2002!$A$4:$P$270,2,FALSE)</f>
        <v>18.996566075715695</v>
      </c>
      <c r="C155">
        <f>VLOOKUP($A155,mittaukset_2002!$A$4:$P$270,3,FALSE)</f>
        <v>-33.09627508597131</v>
      </c>
      <c r="D155">
        <f>VLOOKUP($A155,mittaukset_2002!$A$4:$P$270,4,FALSE)</f>
        <v>-0.5632794351805368</v>
      </c>
      <c r="E155">
        <f>VLOOKUP($A155,mittaukset_2002!$A$4:$P$270,5,FALSE)</f>
        <v>2515343.270064431</v>
      </c>
      <c r="F155">
        <f>VLOOKUP($A155,mittaukset_2002!$A$4:$P$270,6,FALSE)</f>
        <v>6859971.291864819</v>
      </c>
      <c r="G155">
        <f>VLOOKUP($A155,mittaukset_2002!$A$4:$P$270,7,FALSE)</f>
        <v>157.49672056481947</v>
      </c>
      <c r="H155">
        <f>VLOOKUP($A155,mittaukset_2002!$A$4:$P$270,8,FALSE)</f>
        <v>2</v>
      </c>
      <c r="I155">
        <f>VLOOKUP($A155,mittaukset_2002!$A$4:$P$270,9,FALSE)</f>
        <v>11</v>
      </c>
      <c r="J155">
        <f>VLOOKUP($A155,mittaukset_2002!$A$4:$P$270,10,FALSE)</f>
        <v>385</v>
      </c>
      <c r="K155" t="str">
        <f>VLOOKUP($A155,mittaukset_2002!$A$4:$P$270,11,FALSE)</f>
        <v> </v>
      </c>
      <c r="L155">
        <f>VLOOKUP($A155,mittaukset_2002!$A$4:$P$270,12,FALSE)</f>
        <v>25.9</v>
      </c>
      <c r="M155">
        <f>VLOOKUP($A155,mittaukset_2002!$A$4:$P$270,13,FALSE)</f>
        <v>2.2</v>
      </c>
      <c r="N155">
        <f>VLOOKUP($A155,mittaukset_2002!$A$4:$P$270,14,FALSE)</f>
        <v>-99</v>
      </c>
      <c r="O155">
        <f>VLOOKUP($A155,mittaukset_2002!$A$4:$P$270,15,FALSE)</f>
        <v>-99</v>
      </c>
      <c r="P155">
        <f>VLOOKUP($A155,mittaukset_2002!$A$4:$P$270,16,FALSE)</f>
        <v>5</v>
      </c>
      <c r="Q155" t="str">
        <f>VLOOKUP($A155,mittaukset_2007!$A$2:$E$268,2,FALSE)</f>
        <v>kuusi</v>
      </c>
      <c r="R155">
        <f>VLOOKUP($A155,mittaukset_2007!$A$2:$E$268,3,FALSE)</f>
        <v>397</v>
      </c>
      <c r="S155">
        <f>VLOOKUP($A155,mittaukset_2007!$A$2:$E$268,4,FALSE)</f>
        <v>389</v>
      </c>
      <c r="T155">
        <f>VLOOKUP($A155,mittaukset_2007!$A$2:$E$268,5,FALSE)</f>
        <v>0</v>
      </c>
      <c r="U155">
        <f>IF(ISNA(VLOOKUP($A155,maastolomake_2010!$A$2:$AF$230,3,FALSE)),"",VLOOKUP($A155,maastolomake_2010!$A$2:$AF$230,3,FALSE))</f>
        <v>171</v>
      </c>
      <c r="V155">
        <f>IF(ISNA(VLOOKUP($A155,maastolomake_2010!$A$2:$AF$230,6,FALSE)),"",VLOOKUP($A155,maastolomake_2010!$A$2:$AF$230,6,FALSE))</f>
        <v>1</v>
      </c>
      <c r="W155">
        <f>IF(ISNA(VLOOKUP($A155,maastolomake_2010!$A$2:$AF$230,7,FALSE)),"",VLOOKUP($A155,maastolomake_2010!$A$2:$AF$230,7,FALSE))</f>
        <v>1</v>
      </c>
      <c r="X155">
        <f>IF(ISNA(VLOOKUP($A155,maastolomake_2010!$A$2:$AF$230,8,FALSE)),"",VLOOKUP($A155,maastolomake_2010!$A$2:$AF$230,8,FALSE))</f>
        <v>2</v>
      </c>
      <c r="Y155">
        <f>IF(ISNA(VLOOKUP($A155,maastolomake_2010!$A$2:$AF$230,9,FALSE)),"",VLOOKUP($A155,maastolomake_2010!$A$2:$AF$230,9,FALSE))</f>
        <v>11</v>
      </c>
      <c r="Z155">
        <f>IF(ISNA(VLOOKUP($A155,maastolomake_2010!$A$2:$AF$230,10,FALSE)),"",VLOOKUP($A155,maastolomake_2010!$A$2:$AF$230,10,FALSE))</f>
        <v>407</v>
      </c>
      <c r="AA155" t="str">
        <f>IF(ISNA(VLOOKUP($A155,maastolomake_2010!$A$2:$AF$230,32,FALSE)),"",IF(VLOOKUP($A155,maastolomake_2010!$A$2:$AF$230,32,FALSE)=0,"",VLOOKUP($A155,maastolomake_2010!$A$2:$AF$230,32,FALSE)))</f>
        <v>lpm oksan yläp.</v>
      </c>
    </row>
    <row r="156" spans="1:27" ht="12.75">
      <c r="A156">
        <v>178</v>
      </c>
      <c r="B156">
        <f>VLOOKUP($A156,mittaukset_2002!$A$4:$P$270,2,FALSE)</f>
        <v>13.249012574385084</v>
      </c>
      <c r="C156">
        <f>VLOOKUP($A156,mittaukset_2002!$A$4:$P$270,3,FALSE)</f>
        <v>-33.34483890483923</v>
      </c>
      <c r="D156">
        <f>VLOOKUP($A156,mittaukset_2002!$A$4:$P$270,4,FALSE)</f>
        <v>-0.9373097926884841</v>
      </c>
      <c r="E156">
        <f>VLOOKUP($A156,mittaukset_2002!$A$4:$P$270,5,FALSE)</f>
        <v>2515337.5867729452</v>
      </c>
      <c r="F156">
        <f>VLOOKUP($A156,mittaukset_2002!$A$4:$P$270,6,FALSE)</f>
        <v>6859972.184251011</v>
      </c>
      <c r="G156">
        <f>VLOOKUP($A156,mittaukset_2002!$A$4:$P$270,7,FALSE)</f>
        <v>157.1226902073115</v>
      </c>
      <c r="H156">
        <f>VLOOKUP($A156,mittaukset_2002!$A$4:$P$270,8,FALSE)</f>
        <v>2</v>
      </c>
      <c r="I156">
        <f>VLOOKUP($A156,mittaukset_2002!$A$4:$P$270,9,FALSE)</f>
        <v>11</v>
      </c>
      <c r="J156">
        <f>VLOOKUP($A156,mittaukset_2002!$A$4:$P$270,10,FALSE)</f>
        <v>341</v>
      </c>
      <c r="K156" t="str">
        <f>VLOOKUP($A156,mittaukset_2002!$A$4:$P$270,11,FALSE)</f>
        <v> </v>
      </c>
      <c r="L156">
        <f>VLOOKUP($A156,mittaukset_2002!$A$4:$P$270,12,FALSE)</f>
        <v>24.9</v>
      </c>
      <c r="M156">
        <f>VLOOKUP($A156,mittaukset_2002!$A$4:$P$270,13,FALSE)</f>
        <v>3.8</v>
      </c>
      <c r="N156">
        <f>VLOOKUP($A156,mittaukset_2002!$A$4:$P$270,14,FALSE)</f>
        <v>-99</v>
      </c>
      <c r="O156">
        <f>VLOOKUP($A156,mittaukset_2002!$A$4:$P$270,15,FALSE)</f>
        <v>-99</v>
      </c>
      <c r="P156">
        <f>VLOOKUP($A156,mittaukset_2002!$A$4:$P$270,16,FALSE)</f>
        <v>5</v>
      </c>
      <c r="Q156" t="str">
        <f>VLOOKUP($A156,mittaukset_2007!$A$2:$E$268,2,FALSE)</f>
        <v>kuusi</v>
      </c>
      <c r="R156">
        <f>VLOOKUP($A156,mittaukset_2007!$A$2:$E$268,3,FALSE)</f>
        <v>348</v>
      </c>
      <c r="S156">
        <f>VLOOKUP($A156,mittaukset_2007!$A$2:$E$268,4,FALSE)</f>
        <v>357</v>
      </c>
      <c r="T156">
        <f>VLOOKUP($A156,mittaukset_2007!$A$2:$E$268,5,FALSE)</f>
        <v>0</v>
      </c>
      <c r="U156">
        <f>IF(ISNA(VLOOKUP($A156,maastolomake_2010!$A$2:$AF$230,3,FALSE)),"",VLOOKUP($A156,maastolomake_2010!$A$2:$AF$230,3,FALSE))</f>
        <v>170</v>
      </c>
      <c r="V156">
        <f>IF(ISNA(VLOOKUP($A156,maastolomake_2010!$A$2:$AF$230,6,FALSE)),"",VLOOKUP($A156,maastolomake_2010!$A$2:$AF$230,6,FALSE))</f>
        <v>1</v>
      </c>
      <c r="W156">
        <f>IF(ISNA(VLOOKUP($A156,maastolomake_2010!$A$2:$AF$230,7,FALSE)),"",VLOOKUP($A156,maastolomake_2010!$A$2:$AF$230,7,FALSE))</f>
        <v>1</v>
      </c>
      <c r="X156">
        <f>IF(ISNA(VLOOKUP($A156,maastolomake_2010!$A$2:$AF$230,8,FALSE)),"",VLOOKUP($A156,maastolomake_2010!$A$2:$AF$230,8,FALSE))</f>
        <v>2</v>
      </c>
      <c r="Y156">
        <f>IF(ISNA(VLOOKUP($A156,maastolomake_2010!$A$2:$AF$230,9,FALSE)),"",VLOOKUP($A156,maastolomake_2010!$A$2:$AF$230,9,FALSE))</f>
        <v>11</v>
      </c>
      <c r="Z156">
        <f>IF(ISNA(VLOOKUP($A156,maastolomake_2010!$A$2:$AF$230,10,FALSE)),"",VLOOKUP($A156,maastolomake_2010!$A$2:$AF$230,10,FALSE))</f>
        <v>352</v>
      </c>
      <c r="AA156">
        <f>IF(ISNA(VLOOKUP($A156,maastolomake_2010!$A$2:$AF$230,32,FALSE)),"",IF(VLOOKUP($A156,maastolomake_2010!$A$2:$AF$230,32,FALSE)=0,"",VLOOKUP($A156,maastolomake_2010!$A$2:$AF$230,32,FALSE)))</f>
      </c>
    </row>
    <row r="157" spans="1:27" ht="12.75">
      <c r="A157">
        <v>179</v>
      </c>
      <c r="B157">
        <f>VLOOKUP($A157,mittaukset_2002!$A$4:$P$270,2,FALSE)</f>
        <v>14.534434295752192</v>
      </c>
      <c r="C157">
        <f>VLOOKUP($A157,mittaukset_2002!$A$4:$P$270,3,FALSE)</f>
        <v>-30.181513577820397</v>
      </c>
      <c r="D157">
        <f>VLOOKUP($A157,mittaukset_2002!$A$4:$P$270,4,FALSE)</f>
        <v>-0.5124912400795034</v>
      </c>
      <c r="E157">
        <f>VLOOKUP($A157,mittaukset_2002!$A$4:$P$270,5,FALSE)</f>
        <v>2515339.472089277</v>
      </c>
      <c r="F157">
        <f>VLOOKUP($A157,mittaukset_2002!$A$4:$P$270,6,FALSE)</f>
        <v>6859975.031094607</v>
      </c>
      <c r="G157">
        <f>VLOOKUP($A157,mittaukset_2002!$A$4:$P$270,7,FALSE)</f>
        <v>157.5475087599205</v>
      </c>
      <c r="H157">
        <f>VLOOKUP($A157,mittaukset_2002!$A$4:$P$270,8,FALSE)</f>
        <v>2</v>
      </c>
      <c r="I157">
        <f>VLOOKUP($A157,mittaukset_2002!$A$4:$P$270,9,FALSE)</f>
        <v>11</v>
      </c>
      <c r="J157">
        <f>VLOOKUP($A157,mittaukset_2002!$A$4:$P$270,10,FALSE)</f>
        <v>276</v>
      </c>
      <c r="K157" t="str">
        <f>VLOOKUP($A157,mittaukset_2002!$A$4:$P$270,11,FALSE)</f>
        <v> </v>
      </c>
      <c r="L157">
        <f>VLOOKUP($A157,mittaukset_2002!$A$4:$P$270,12,FALSE)</f>
        <v>25.9</v>
      </c>
      <c r="M157">
        <f>VLOOKUP($A157,mittaukset_2002!$A$4:$P$270,13,FALSE)</f>
        <v>14.6</v>
      </c>
      <c r="N157">
        <f>VLOOKUP($A157,mittaukset_2002!$A$4:$P$270,14,FALSE)</f>
        <v>-99</v>
      </c>
      <c r="O157">
        <f>VLOOKUP($A157,mittaukset_2002!$A$4:$P$270,15,FALSE)</f>
        <v>-99</v>
      </c>
      <c r="P157">
        <f>VLOOKUP($A157,mittaukset_2002!$A$4:$P$270,16,FALSE)</f>
        <v>5</v>
      </c>
      <c r="Q157" t="str">
        <f>VLOOKUP($A157,mittaukset_2007!$A$2:$E$268,2,FALSE)</f>
        <v>kuusi</v>
      </c>
      <c r="R157">
        <f>VLOOKUP($A157,mittaukset_2007!$A$2:$E$268,3,FALSE)</f>
        <v>283</v>
      </c>
      <c r="S157">
        <f>VLOOKUP($A157,mittaukset_2007!$A$2:$E$268,4,FALSE)</f>
        <v>288</v>
      </c>
      <c r="T157">
        <f>VLOOKUP($A157,mittaukset_2007!$A$2:$E$268,5,FALSE)</f>
        <v>1</v>
      </c>
      <c r="U157">
        <f>IF(ISNA(VLOOKUP($A157,maastolomake_2010!$A$2:$AF$230,3,FALSE)),"",VLOOKUP($A157,maastolomake_2010!$A$2:$AF$230,3,FALSE))</f>
      </c>
      <c r="V157">
        <f>IF(ISNA(VLOOKUP($A157,maastolomake_2010!$A$2:$AF$230,6,FALSE)),"",VLOOKUP($A157,maastolomake_2010!$A$2:$AF$230,6,FALSE))</f>
      </c>
      <c r="W157">
        <f>IF(ISNA(VLOOKUP($A157,maastolomake_2010!$A$2:$AF$230,7,FALSE)),"",VLOOKUP($A157,maastolomake_2010!$A$2:$AF$230,7,FALSE))</f>
      </c>
      <c r="X157">
        <f>IF(ISNA(VLOOKUP($A157,maastolomake_2010!$A$2:$AF$230,8,FALSE)),"",VLOOKUP($A157,maastolomake_2010!$A$2:$AF$230,8,FALSE))</f>
      </c>
      <c r="Y157">
        <f>IF(ISNA(VLOOKUP($A157,maastolomake_2010!$A$2:$AF$230,9,FALSE)),"",VLOOKUP($A157,maastolomake_2010!$A$2:$AF$230,9,FALSE))</f>
      </c>
      <c r="Z157">
        <f>IF(ISNA(VLOOKUP($A157,maastolomake_2010!$A$2:$AF$230,10,FALSE)),"",VLOOKUP($A157,maastolomake_2010!$A$2:$AF$230,10,FALSE))</f>
      </c>
      <c r="AA157">
        <f>IF(ISNA(VLOOKUP($A157,maastolomake_2010!$A$2:$AF$230,32,FALSE)),"",IF(VLOOKUP($A157,maastolomake_2010!$A$2:$AF$230,32,FALSE)=0,"",VLOOKUP($A157,maastolomake_2010!$A$2:$AF$230,32,FALSE)))</f>
      </c>
    </row>
    <row r="158" spans="1:27" ht="12.75">
      <c r="A158">
        <v>180</v>
      </c>
      <c r="B158">
        <f>VLOOKUP($A158,mittaukset_2002!$A$4:$P$270,2,FALSE)</f>
        <v>14.524157424506773</v>
      </c>
      <c r="C158">
        <f>VLOOKUP($A158,mittaukset_2002!$A$4:$P$270,3,FALSE)</f>
        <v>-26.59960303617382</v>
      </c>
      <c r="D158">
        <f>VLOOKUP($A158,mittaukset_2002!$A$4:$P$270,4,FALSE)</f>
        <v>-0.1199082159595608</v>
      </c>
      <c r="E158">
        <f>VLOOKUP($A158,mittaukset_2002!$A$4:$P$270,5,FALSE)</f>
        <v>2515340.1700060675</v>
      </c>
      <c r="F158">
        <f>VLOOKUP($A158,mittaukset_2002!$A$4:$P$270,6,FALSE)</f>
        <v>6859978.54436956</v>
      </c>
      <c r="G158">
        <f>VLOOKUP($A158,mittaukset_2002!$A$4:$P$270,7,FALSE)</f>
        <v>157.94009178404045</v>
      </c>
      <c r="H158">
        <f>VLOOKUP($A158,mittaukset_2002!$A$4:$P$270,8,FALSE)</f>
        <v>2</v>
      </c>
      <c r="I158">
        <f>VLOOKUP($A158,mittaukset_2002!$A$4:$P$270,9,FALSE)</f>
        <v>11</v>
      </c>
      <c r="J158">
        <f>VLOOKUP($A158,mittaukset_2002!$A$4:$P$270,10,FALSE)</f>
        <v>333</v>
      </c>
      <c r="K158" t="str">
        <f>VLOOKUP($A158,mittaukset_2002!$A$4:$P$270,11,FALSE)</f>
        <v> </v>
      </c>
      <c r="L158">
        <f>VLOOKUP($A158,mittaukset_2002!$A$4:$P$270,12,FALSE)</f>
        <v>27.8</v>
      </c>
      <c r="M158">
        <f>VLOOKUP($A158,mittaukset_2002!$A$4:$P$270,13,FALSE)</f>
        <v>13.8</v>
      </c>
      <c r="N158">
        <f>VLOOKUP($A158,mittaukset_2002!$A$4:$P$270,14,FALSE)</f>
        <v>-99</v>
      </c>
      <c r="O158">
        <f>VLOOKUP($A158,mittaukset_2002!$A$4:$P$270,15,FALSE)</f>
        <v>-99</v>
      </c>
      <c r="P158">
        <f>VLOOKUP($A158,mittaukset_2002!$A$4:$P$270,16,FALSE)</f>
        <v>5</v>
      </c>
      <c r="Q158" t="str">
        <f>VLOOKUP($A158,mittaukset_2007!$A$2:$E$268,2,FALSE)</f>
        <v>kuusi</v>
      </c>
      <c r="R158">
        <f>VLOOKUP($A158,mittaukset_2007!$A$2:$E$268,3,FALSE)</f>
        <v>344</v>
      </c>
      <c r="S158">
        <f>VLOOKUP($A158,mittaukset_2007!$A$2:$E$268,4,FALSE)</f>
        <v>350</v>
      </c>
      <c r="T158">
        <f>VLOOKUP($A158,mittaukset_2007!$A$2:$E$268,5,FALSE)</f>
        <v>1</v>
      </c>
      <c r="U158">
        <f>IF(ISNA(VLOOKUP($A158,maastolomake_2010!$A$2:$AF$230,3,FALSE)),"",VLOOKUP($A158,maastolomake_2010!$A$2:$AF$230,3,FALSE))</f>
      </c>
      <c r="V158">
        <f>IF(ISNA(VLOOKUP($A158,maastolomake_2010!$A$2:$AF$230,6,FALSE)),"",VLOOKUP($A158,maastolomake_2010!$A$2:$AF$230,6,FALSE))</f>
      </c>
      <c r="W158">
        <f>IF(ISNA(VLOOKUP($A158,maastolomake_2010!$A$2:$AF$230,7,FALSE)),"",VLOOKUP($A158,maastolomake_2010!$A$2:$AF$230,7,FALSE))</f>
      </c>
      <c r="X158">
        <f>IF(ISNA(VLOOKUP($A158,maastolomake_2010!$A$2:$AF$230,8,FALSE)),"",VLOOKUP($A158,maastolomake_2010!$A$2:$AF$230,8,FALSE))</f>
      </c>
      <c r="Y158">
        <f>IF(ISNA(VLOOKUP($A158,maastolomake_2010!$A$2:$AF$230,9,FALSE)),"",VLOOKUP($A158,maastolomake_2010!$A$2:$AF$230,9,FALSE))</f>
      </c>
      <c r="Z158">
        <f>IF(ISNA(VLOOKUP($A158,maastolomake_2010!$A$2:$AF$230,10,FALSE)),"",VLOOKUP($A158,maastolomake_2010!$A$2:$AF$230,10,FALSE))</f>
      </c>
      <c r="AA158">
        <f>IF(ISNA(VLOOKUP($A158,maastolomake_2010!$A$2:$AF$230,32,FALSE)),"",IF(VLOOKUP($A158,maastolomake_2010!$A$2:$AF$230,32,FALSE)=0,"",VLOOKUP($A158,maastolomake_2010!$A$2:$AF$230,32,FALSE)))</f>
      </c>
    </row>
    <row r="159" spans="1:27" ht="12.75">
      <c r="A159">
        <v>181</v>
      </c>
      <c r="B159">
        <f>VLOOKUP($A159,mittaukset_2002!$A$4:$P$270,2,FALSE)</f>
        <v>20.953444387564524</v>
      </c>
      <c r="C159">
        <f>VLOOKUP($A159,mittaukset_2002!$A$4:$P$270,3,FALSE)</f>
        <v>-27.252855352462852</v>
      </c>
      <c r="D159">
        <f>VLOOKUP($A159,mittaukset_2002!$A$4:$P$270,4,FALSE)</f>
        <v>0.23331406389745507</v>
      </c>
      <c r="E159">
        <f>VLOOKUP($A159,mittaukset_2002!$A$4:$P$270,5,FALSE)</f>
        <v>2515346.3433306357</v>
      </c>
      <c r="F159">
        <f>VLOOKUP($A159,mittaukset_2002!$A$4:$P$270,6,FALSE)</f>
        <v>6859976.633209382</v>
      </c>
      <c r="G159">
        <f>VLOOKUP($A159,mittaukset_2002!$A$4:$P$270,7,FALSE)</f>
        <v>158.29331406389747</v>
      </c>
      <c r="H159">
        <f>VLOOKUP($A159,mittaukset_2002!$A$4:$P$270,8,FALSE)</f>
        <v>2</v>
      </c>
      <c r="I159">
        <f>VLOOKUP($A159,mittaukset_2002!$A$4:$P$270,9,FALSE)</f>
        <v>11</v>
      </c>
      <c r="J159">
        <f>VLOOKUP($A159,mittaukset_2002!$A$4:$P$270,10,FALSE)</f>
        <v>339</v>
      </c>
      <c r="K159" t="str">
        <f>VLOOKUP($A159,mittaukset_2002!$A$4:$P$270,11,FALSE)</f>
        <v> </v>
      </c>
      <c r="L159">
        <f>VLOOKUP($A159,mittaukset_2002!$A$4:$P$270,12,FALSE)</f>
        <v>24.7</v>
      </c>
      <c r="M159">
        <f>VLOOKUP($A159,mittaukset_2002!$A$4:$P$270,13,FALSE)</f>
        <v>3.3</v>
      </c>
      <c r="N159">
        <f>VLOOKUP($A159,mittaukset_2002!$A$4:$P$270,14,FALSE)</f>
        <v>-99</v>
      </c>
      <c r="O159">
        <f>VLOOKUP($A159,mittaukset_2002!$A$4:$P$270,15,FALSE)</f>
        <v>-99</v>
      </c>
      <c r="P159">
        <f>VLOOKUP($A159,mittaukset_2002!$A$4:$P$270,16,FALSE)</f>
        <v>6</v>
      </c>
      <c r="Q159" t="str">
        <f>VLOOKUP($A159,mittaukset_2007!$A$2:$E$268,2,FALSE)</f>
        <v>kuusi</v>
      </c>
      <c r="R159">
        <f>VLOOKUP($A159,mittaukset_2007!$A$2:$E$268,3,FALSE)</f>
        <v>347</v>
      </c>
      <c r="S159">
        <f>VLOOKUP($A159,mittaukset_2007!$A$2:$E$268,4,FALSE)</f>
        <v>351</v>
      </c>
      <c r="T159">
        <f>VLOOKUP($A159,mittaukset_2007!$A$2:$E$268,5,FALSE)</f>
        <v>0</v>
      </c>
      <c r="U159">
        <f>IF(ISNA(VLOOKUP($A159,maastolomake_2010!$A$2:$AF$230,3,FALSE)),"",VLOOKUP($A159,maastolomake_2010!$A$2:$AF$230,3,FALSE))</f>
        <v>172</v>
      </c>
      <c r="V159">
        <f>IF(ISNA(VLOOKUP($A159,maastolomake_2010!$A$2:$AF$230,6,FALSE)),"",VLOOKUP($A159,maastolomake_2010!$A$2:$AF$230,6,FALSE))</f>
        <v>1</v>
      </c>
      <c r="W159">
        <f>IF(ISNA(VLOOKUP($A159,maastolomake_2010!$A$2:$AF$230,7,FALSE)),"",VLOOKUP($A159,maastolomake_2010!$A$2:$AF$230,7,FALSE))</f>
        <v>1</v>
      </c>
      <c r="X159">
        <f>IF(ISNA(VLOOKUP($A159,maastolomake_2010!$A$2:$AF$230,8,FALSE)),"",VLOOKUP($A159,maastolomake_2010!$A$2:$AF$230,8,FALSE))</f>
        <v>2</v>
      </c>
      <c r="Y159">
        <f>IF(ISNA(VLOOKUP($A159,maastolomake_2010!$A$2:$AF$230,9,FALSE)),"",VLOOKUP($A159,maastolomake_2010!$A$2:$AF$230,9,FALSE))</f>
        <v>11</v>
      </c>
      <c r="Z159">
        <f>IF(ISNA(VLOOKUP($A159,maastolomake_2010!$A$2:$AF$230,10,FALSE)),"",VLOOKUP($A159,maastolomake_2010!$A$2:$AF$230,10,FALSE))</f>
        <v>355</v>
      </c>
      <c r="AA159">
        <f>IF(ISNA(VLOOKUP($A159,maastolomake_2010!$A$2:$AF$230,32,FALSE)),"",IF(VLOOKUP($A159,maastolomake_2010!$A$2:$AF$230,32,FALSE)=0,"",VLOOKUP($A159,maastolomake_2010!$A$2:$AF$230,32,FALSE)))</f>
      </c>
    </row>
    <row r="160" spans="1:27" ht="12.75">
      <c r="A160">
        <v>182</v>
      </c>
      <c r="B160">
        <f>VLOOKUP($A160,mittaukset_2002!$A$4:$P$270,2,FALSE)</f>
        <v>21.068306267723663</v>
      </c>
      <c r="C160">
        <f>VLOOKUP($A160,mittaukset_2002!$A$4:$P$270,3,FALSE)</f>
        <v>-25.043922135341447</v>
      </c>
      <c r="D160">
        <f>VLOOKUP($A160,mittaukset_2002!$A$4:$P$270,4,FALSE)</f>
        <v>0.13376435340453433</v>
      </c>
      <c r="E160">
        <f>VLOOKUP($A160,mittaukset_2002!$A$4:$P$270,5,FALSE)</f>
        <v>2515346.8925382905</v>
      </c>
      <c r="F160">
        <f>VLOOKUP($A160,mittaukset_2002!$A$4:$P$270,6,FALSE)</f>
        <v>6859978.775859648</v>
      </c>
      <c r="G160">
        <f>VLOOKUP($A160,mittaukset_2002!$A$4:$P$270,7,FALSE)</f>
        <v>158.19376435340453</v>
      </c>
      <c r="H160">
        <f>VLOOKUP($A160,mittaukset_2002!$A$4:$P$270,8,FALSE)</f>
        <v>2</v>
      </c>
      <c r="I160">
        <f>VLOOKUP($A160,mittaukset_2002!$A$4:$P$270,9,FALSE)</f>
        <v>11</v>
      </c>
      <c r="J160">
        <f>VLOOKUP($A160,mittaukset_2002!$A$4:$P$270,10,FALSE)</f>
        <v>303</v>
      </c>
      <c r="K160" t="str">
        <f>VLOOKUP($A160,mittaukset_2002!$A$4:$P$270,11,FALSE)</f>
        <v> </v>
      </c>
      <c r="L160">
        <f>VLOOKUP($A160,mittaukset_2002!$A$4:$P$270,12,FALSE)</f>
        <v>22.7</v>
      </c>
      <c r="M160">
        <f>VLOOKUP($A160,mittaukset_2002!$A$4:$P$270,13,FALSE)</f>
        <v>4.6</v>
      </c>
      <c r="N160">
        <f>VLOOKUP($A160,mittaukset_2002!$A$4:$P$270,14,FALSE)</f>
        <v>-99</v>
      </c>
      <c r="O160">
        <f>VLOOKUP($A160,mittaukset_2002!$A$4:$P$270,15,FALSE)</f>
        <v>-99</v>
      </c>
      <c r="P160">
        <f>VLOOKUP($A160,mittaukset_2002!$A$4:$P$270,16,FALSE)</f>
        <v>6</v>
      </c>
      <c r="Q160" t="str">
        <f>VLOOKUP($A160,mittaukset_2007!$A$2:$E$268,2,FALSE)</f>
        <v>kuusi</v>
      </c>
      <c r="R160">
        <f>VLOOKUP($A160,mittaukset_2007!$A$2:$E$268,3,FALSE)</f>
        <v>304</v>
      </c>
      <c r="S160">
        <f>VLOOKUP($A160,mittaukset_2007!$A$2:$E$268,4,FALSE)</f>
        <v>302</v>
      </c>
      <c r="T160">
        <f>VLOOKUP($A160,mittaukset_2007!$A$2:$E$268,5,FALSE)</f>
        <v>1</v>
      </c>
      <c r="U160">
        <f>IF(ISNA(VLOOKUP($A160,maastolomake_2010!$A$2:$AF$230,3,FALSE)),"",VLOOKUP($A160,maastolomake_2010!$A$2:$AF$230,3,FALSE))</f>
      </c>
      <c r="V160">
        <f>IF(ISNA(VLOOKUP($A160,maastolomake_2010!$A$2:$AF$230,6,FALSE)),"",VLOOKUP($A160,maastolomake_2010!$A$2:$AF$230,6,FALSE))</f>
      </c>
      <c r="W160">
        <f>IF(ISNA(VLOOKUP($A160,maastolomake_2010!$A$2:$AF$230,7,FALSE)),"",VLOOKUP($A160,maastolomake_2010!$A$2:$AF$230,7,FALSE))</f>
      </c>
      <c r="X160">
        <f>IF(ISNA(VLOOKUP($A160,maastolomake_2010!$A$2:$AF$230,8,FALSE)),"",VLOOKUP($A160,maastolomake_2010!$A$2:$AF$230,8,FALSE))</f>
      </c>
      <c r="Y160">
        <f>IF(ISNA(VLOOKUP($A160,maastolomake_2010!$A$2:$AF$230,9,FALSE)),"",VLOOKUP($A160,maastolomake_2010!$A$2:$AF$230,9,FALSE))</f>
      </c>
      <c r="Z160">
        <f>IF(ISNA(VLOOKUP($A160,maastolomake_2010!$A$2:$AF$230,10,FALSE)),"",VLOOKUP($A160,maastolomake_2010!$A$2:$AF$230,10,FALSE))</f>
      </c>
      <c r="AA160">
        <f>IF(ISNA(VLOOKUP($A160,maastolomake_2010!$A$2:$AF$230,32,FALSE)),"",IF(VLOOKUP($A160,maastolomake_2010!$A$2:$AF$230,32,FALSE)=0,"",VLOOKUP($A160,maastolomake_2010!$A$2:$AF$230,32,FALSE)))</f>
      </c>
    </row>
    <row r="161" spans="1:27" ht="12.75">
      <c r="A161">
        <v>183</v>
      </c>
      <c r="B161">
        <f>VLOOKUP($A161,mittaukset_2002!$A$4:$P$270,2,FALSE)</f>
        <v>18.21219152740609</v>
      </c>
      <c r="C161">
        <f>VLOOKUP($A161,mittaukset_2002!$A$4:$P$270,3,FALSE)</f>
        <v>-24.90139330579911</v>
      </c>
      <c r="D161">
        <f>VLOOKUP($A161,mittaukset_2002!$A$4:$P$270,4,FALSE)</f>
        <v>0.161853991257535</v>
      </c>
      <c r="E161">
        <f>VLOOKUP($A161,mittaukset_2002!$A$4:$P$270,5,FALSE)</f>
        <v>2515344.1209432087</v>
      </c>
      <c r="F161">
        <f>VLOOKUP($A161,mittaukset_2002!$A$4:$P$270,6,FALSE)</f>
        <v>6859979.4801085945</v>
      </c>
      <c r="G161">
        <f>VLOOKUP($A161,mittaukset_2002!$A$4:$P$270,7,FALSE)</f>
        <v>158.22185399125755</v>
      </c>
      <c r="H161">
        <f>VLOOKUP($A161,mittaukset_2002!$A$4:$P$270,8,FALSE)</f>
        <v>2</v>
      </c>
      <c r="I161">
        <f>VLOOKUP($A161,mittaukset_2002!$A$4:$P$270,9,FALSE)</f>
        <v>11</v>
      </c>
      <c r="J161">
        <f>VLOOKUP($A161,mittaukset_2002!$A$4:$P$270,10,FALSE)</f>
        <v>243</v>
      </c>
      <c r="K161" t="str">
        <f>VLOOKUP($A161,mittaukset_2002!$A$4:$P$270,11,FALSE)</f>
        <v> </v>
      </c>
      <c r="L161">
        <f>VLOOKUP($A161,mittaukset_2002!$A$4:$P$270,12,FALSE)</f>
        <v>25.1</v>
      </c>
      <c r="M161">
        <f>VLOOKUP($A161,mittaukset_2002!$A$4:$P$270,13,FALSE)</f>
        <v>12.2</v>
      </c>
      <c r="N161">
        <f>VLOOKUP($A161,mittaukset_2002!$A$4:$P$270,14,FALSE)</f>
        <v>-99</v>
      </c>
      <c r="O161">
        <f>VLOOKUP($A161,mittaukset_2002!$A$4:$P$270,15,FALSE)</f>
        <v>-99</v>
      </c>
      <c r="P161">
        <f>VLOOKUP($A161,mittaukset_2002!$A$4:$P$270,16,FALSE)</f>
        <v>5</v>
      </c>
      <c r="Q161" t="str">
        <f>VLOOKUP($A161,mittaukset_2007!$A$2:$E$268,2,FALSE)</f>
        <v>kuusi</v>
      </c>
      <c r="R161">
        <f>VLOOKUP($A161,mittaukset_2007!$A$2:$E$268,3,FALSE)</f>
        <v>250</v>
      </c>
      <c r="S161">
        <f>VLOOKUP($A161,mittaukset_2007!$A$2:$E$268,4,FALSE)</f>
        <v>242</v>
      </c>
      <c r="T161">
        <f>VLOOKUP($A161,mittaukset_2007!$A$2:$E$268,5,FALSE)</f>
        <v>1</v>
      </c>
      <c r="U161">
        <f>IF(ISNA(VLOOKUP($A161,maastolomake_2010!$A$2:$AF$230,3,FALSE)),"",VLOOKUP($A161,maastolomake_2010!$A$2:$AF$230,3,FALSE))</f>
      </c>
      <c r="V161">
        <f>IF(ISNA(VLOOKUP($A161,maastolomake_2010!$A$2:$AF$230,6,FALSE)),"",VLOOKUP($A161,maastolomake_2010!$A$2:$AF$230,6,FALSE))</f>
      </c>
      <c r="W161">
        <f>IF(ISNA(VLOOKUP($A161,maastolomake_2010!$A$2:$AF$230,7,FALSE)),"",VLOOKUP($A161,maastolomake_2010!$A$2:$AF$230,7,FALSE))</f>
      </c>
      <c r="X161">
        <f>IF(ISNA(VLOOKUP($A161,maastolomake_2010!$A$2:$AF$230,8,FALSE)),"",VLOOKUP($A161,maastolomake_2010!$A$2:$AF$230,8,FALSE))</f>
      </c>
      <c r="Y161">
        <f>IF(ISNA(VLOOKUP($A161,maastolomake_2010!$A$2:$AF$230,9,FALSE)),"",VLOOKUP($A161,maastolomake_2010!$A$2:$AF$230,9,FALSE))</f>
      </c>
      <c r="Z161">
        <f>IF(ISNA(VLOOKUP($A161,maastolomake_2010!$A$2:$AF$230,10,FALSE)),"",VLOOKUP($A161,maastolomake_2010!$A$2:$AF$230,10,FALSE))</f>
      </c>
      <c r="AA161">
        <f>IF(ISNA(VLOOKUP($A161,maastolomake_2010!$A$2:$AF$230,32,FALSE)),"",IF(VLOOKUP($A161,maastolomake_2010!$A$2:$AF$230,32,FALSE)=0,"",VLOOKUP($A161,maastolomake_2010!$A$2:$AF$230,32,FALSE)))</f>
      </c>
    </row>
    <row r="162" spans="1:27" ht="12.75">
      <c r="A162">
        <v>184</v>
      </c>
      <c r="B162">
        <f>VLOOKUP($A162,mittaukset_2002!$A$4:$P$270,2,FALSE)</f>
        <v>19.916059008165345</v>
      </c>
      <c r="C162">
        <f>VLOOKUP($A162,mittaukset_2002!$A$4:$P$270,3,FALSE)</f>
        <v>-22.88324786911361</v>
      </c>
      <c r="D162">
        <f>VLOOKUP($A162,mittaukset_2002!$A$4:$P$270,4,FALSE)</f>
        <v>0.2113695291527599</v>
      </c>
      <c r="E162">
        <f>VLOOKUP($A162,mittaukset_2002!$A$4:$P$270,5,FALSE)</f>
        <v>2515346.1900966447</v>
      </c>
      <c r="F162">
        <f>VLOOKUP($A162,mittaukset_2002!$A$4:$P$270,6,FALSE)</f>
        <v>6859981.121656478</v>
      </c>
      <c r="G162">
        <f>VLOOKUP($A162,mittaukset_2002!$A$4:$P$270,7,FALSE)</f>
        <v>158.27136952915276</v>
      </c>
      <c r="H162">
        <f>VLOOKUP($A162,mittaukset_2002!$A$4:$P$270,8,FALSE)</f>
        <v>2</v>
      </c>
      <c r="I162">
        <f>VLOOKUP($A162,mittaukset_2002!$A$4:$P$270,9,FALSE)</f>
        <v>11</v>
      </c>
      <c r="J162">
        <f>VLOOKUP($A162,mittaukset_2002!$A$4:$P$270,10,FALSE)</f>
        <v>264</v>
      </c>
      <c r="K162" t="str">
        <f>VLOOKUP($A162,mittaukset_2002!$A$4:$P$270,11,FALSE)</f>
        <v> </v>
      </c>
      <c r="L162">
        <f>VLOOKUP($A162,mittaukset_2002!$A$4:$P$270,12,FALSE)</f>
        <v>23.2</v>
      </c>
      <c r="M162">
        <f>VLOOKUP($A162,mittaukset_2002!$A$4:$P$270,13,FALSE)</f>
        <v>3.9</v>
      </c>
      <c r="N162">
        <f>VLOOKUP($A162,mittaukset_2002!$A$4:$P$270,14,FALSE)</f>
        <v>-99</v>
      </c>
      <c r="O162">
        <f>VLOOKUP($A162,mittaukset_2002!$A$4:$P$270,15,FALSE)</f>
        <v>-99</v>
      </c>
      <c r="P162">
        <f>VLOOKUP($A162,mittaukset_2002!$A$4:$P$270,16,FALSE)</f>
        <v>5</v>
      </c>
      <c r="Q162" t="str">
        <f>VLOOKUP($A162,mittaukset_2007!$A$2:$E$268,2,FALSE)</f>
        <v>kuusi</v>
      </c>
      <c r="R162">
        <f>VLOOKUP($A162,mittaukset_2007!$A$2:$E$268,3,FALSE)</f>
        <v>278</v>
      </c>
      <c r="S162">
        <f>VLOOKUP($A162,mittaukset_2007!$A$2:$E$268,4,FALSE)</f>
        <v>288</v>
      </c>
      <c r="T162">
        <f>VLOOKUP($A162,mittaukset_2007!$A$2:$E$268,5,FALSE)</f>
        <v>0</v>
      </c>
      <c r="U162">
        <f>IF(ISNA(VLOOKUP($A162,maastolomake_2010!$A$2:$AF$230,3,FALSE)),"",VLOOKUP($A162,maastolomake_2010!$A$2:$AF$230,3,FALSE))</f>
        <v>173</v>
      </c>
      <c r="V162">
        <f>IF(ISNA(VLOOKUP($A162,maastolomake_2010!$A$2:$AF$230,6,FALSE)),"",VLOOKUP($A162,maastolomake_2010!$A$2:$AF$230,6,FALSE))</f>
        <v>1</v>
      </c>
      <c r="W162">
        <f>IF(ISNA(VLOOKUP($A162,maastolomake_2010!$A$2:$AF$230,7,FALSE)),"",VLOOKUP($A162,maastolomake_2010!$A$2:$AF$230,7,FALSE))</f>
        <v>1</v>
      </c>
      <c r="X162">
        <f>IF(ISNA(VLOOKUP($A162,maastolomake_2010!$A$2:$AF$230,8,FALSE)),"",VLOOKUP($A162,maastolomake_2010!$A$2:$AF$230,8,FALSE))</f>
        <v>2</v>
      </c>
      <c r="Y162">
        <f>IF(ISNA(VLOOKUP($A162,maastolomake_2010!$A$2:$AF$230,9,FALSE)),"",VLOOKUP($A162,maastolomake_2010!$A$2:$AF$230,9,FALSE))</f>
        <v>11</v>
      </c>
      <c r="Z162">
        <f>IF(ISNA(VLOOKUP($A162,maastolomake_2010!$A$2:$AF$230,10,FALSE)),"",VLOOKUP($A162,maastolomake_2010!$A$2:$AF$230,10,FALSE))</f>
        <v>286</v>
      </c>
      <c r="AA162">
        <f>IF(ISNA(VLOOKUP($A162,maastolomake_2010!$A$2:$AF$230,32,FALSE)),"",IF(VLOOKUP($A162,maastolomake_2010!$A$2:$AF$230,32,FALSE)=0,"",VLOOKUP($A162,maastolomake_2010!$A$2:$AF$230,32,FALSE)))</f>
      </c>
    </row>
    <row r="163" spans="1:27" ht="12.75">
      <c r="A163">
        <v>185</v>
      </c>
      <c r="B163">
        <f>VLOOKUP($A163,mittaukset_2002!$A$4:$P$270,2,FALSE)</f>
        <v>15.511644261197457</v>
      </c>
      <c r="C163">
        <f>VLOOKUP($A163,mittaukset_2002!$A$4:$P$270,3,FALSE)</f>
        <v>-23.115224138709994</v>
      </c>
      <c r="D163">
        <f>VLOOKUP($A163,mittaukset_2002!$A$4:$P$270,4,FALSE)</f>
        <v>-0.045569768828987195</v>
      </c>
      <c r="E163">
        <f>VLOOKUP($A163,mittaukset_2002!$A$4:$P$270,5,FALSE)</f>
        <v>2515341.8267240147</v>
      </c>
      <c r="F163">
        <f>VLOOKUP($A163,mittaukset_2002!$A$4:$P$270,6,FALSE)</f>
        <v>6859981.764821732</v>
      </c>
      <c r="G163">
        <f>VLOOKUP($A163,mittaukset_2002!$A$4:$P$270,7,FALSE)</f>
        <v>158.01443023117102</v>
      </c>
      <c r="H163">
        <f>VLOOKUP($A163,mittaukset_2002!$A$4:$P$270,8,FALSE)</f>
        <v>2</v>
      </c>
      <c r="I163">
        <f>VLOOKUP($A163,mittaukset_2002!$A$4:$P$270,9,FALSE)</f>
        <v>11</v>
      </c>
      <c r="J163">
        <f>VLOOKUP($A163,mittaukset_2002!$A$4:$P$270,10,FALSE)</f>
        <v>238</v>
      </c>
      <c r="K163" t="str">
        <f>VLOOKUP($A163,mittaukset_2002!$A$4:$P$270,11,FALSE)</f>
        <v> </v>
      </c>
      <c r="L163">
        <f>VLOOKUP($A163,mittaukset_2002!$A$4:$P$270,12,FALSE)</f>
        <v>24.6</v>
      </c>
      <c r="M163">
        <f>VLOOKUP($A163,mittaukset_2002!$A$4:$P$270,13,FALSE)</f>
        <v>9.8</v>
      </c>
      <c r="N163">
        <f>VLOOKUP($A163,mittaukset_2002!$A$4:$P$270,14,FALSE)</f>
        <v>-99</v>
      </c>
      <c r="O163">
        <f>VLOOKUP($A163,mittaukset_2002!$A$4:$P$270,15,FALSE)</f>
        <v>-99</v>
      </c>
      <c r="P163">
        <f>VLOOKUP($A163,mittaukset_2002!$A$4:$P$270,16,FALSE)</f>
        <v>5</v>
      </c>
      <c r="Q163" t="str">
        <f>VLOOKUP($A163,mittaukset_2007!$A$2:$E$268,2,FALSE)</f>
        <v>kuusi</v>
      </c>
      <c r="R163">
        <f>VLOOKUP($A163,mittaukset_2007!$A$2:$E$268,3,FALSE)</f>
        <v>238</v>
      </c>
      <c r="S163">
        <f>VLOOKUP($A163,mittaukset_2007!$A$2:$E$268,4,FALSE)</f>
        <v>232</v>
      </c>
      <c r="T163">
        <f>VLOOKUP($A163,mittaukset_2007!$A$2:$E$268,5,FALSE)</f>
        <v>1</v>
      </c>
      <c r="U163">
        <f>IF(ISNA(VLOOKUP($A163,maastolomake_2010!$A$2:$AF$230,3,FALSE)),"",VLOOKUP($A163,maastolomake_2010!$A$2:$AF$230,3,FALSE))</f>
      </c>
      <c r="V163">
        <f>IF(ISNA(VLOOKUP($A163,maastolomake_2010!$A$2:$AF$230,6,FALSE)),"",VLOOKUP($A163,maastolomake_2010!$A$2:$AF$230,6,FALSE))</f>
      </c>
      <c r="W163">
        <f>IF(ISNA(VLOOKUP($A163,maastolomake_2010!$A$2:$AF$230,7,FALSE)),"",VLOOKUP($A163,maastolomake_2010!$A$2:$AF$230,7,FALSE))</f>
      </c>
      <c r="X163">
        <f>IF(ISNA(VLOOKUP($A163,maastolomake_2010!$A$2:$AF$230,8,FALSE)),"",VLOOKUP($A163,maastolomake_2010!$A$2:$AF$230,8,FALSE))</f>
      </c>
      <c r="Y163">
        <f>IF(ISNA(VLOOKUP($A163,maastolomake_2010!$A$2:$AF$230,9,FALSE)),"",VLOOKUP($A163,maastolomake_2010!$A$2:$AF$230,9,FALSE))</f>
      </c>
      <c r="Z163">
        <f>IF(ISNA(VLOOKUP($A163,maastolomake_2010!$A$2:$AF$230,10,FALSE)),"",VLOOKUP($A163,maastolomake_2010!$A$2:$AF$230,10,FALSE))</f>
      </c>
      <c r="AA163">
        <f>IF(ISNA(VLOOKUP($A163,maastolomake_2010!$A$2:$AF$230,32,FALSE)),"",IF(VLOOKUP($A163,maastolomake_2010!$A$2:$AF$230,32,FALSE)=0,"",VLOOKUP($A163,maastolomake_2010!$A$2:$AF$230,32,FALSE)))</f>
      </c>
    </row>
    <row r="164" spans="1:27" ht="12.75">
      <c r="A164">
        <v>186</v>
      </c>
      <c r="B164">
        <f>VLOOKUP($A164,mittaukset_2002!$A$4:$P$270,2,FALSE)</f>
        <v>13.478316438048648</v>
      </c>
      <c r="C164">
        <f>VLOOKUP($A164,mittaukset_2002!$A$4:$P$270,3,FALSE)</f>
        <v>-23.218566147970893</v>
      </c>
      <c r="D164">
        <f>VLOOKUP($A164,mittaukset_2002!$A$4:$P$270,4,FALSE)</f>
        <v>-0.18813568386920082</v>
      </c>
      <c r="E164">
        <f>VLOOKUP($A164,mittaukset_2002!$A$4:$P$270,5,FALSE)</f>
        <v>2515339.813085054</v>
      </c>
      <c r="F164">
        <f>VLOOKUP($A164,mittaukset_2002!$A$4:$P$270,6,FALSE)</f>
        <v>6859982.065420709</v>
      </c>
      <c r="G164">
        <f>VLOOKUP($A164,mittaukset_2002!$A$4:$P$270,7,FALSE)</f>
        <v>157.8718643161308</v>
      </c>
      <c r="H164">
        <f>VLOOKUP($A164,mittaukset_2002!$A$4:$P$270,8,FALSE)</f>
        <v>2</v>
      </c>
      <c r="I164">
        <f>VLOOKUP($A164,mittaukset_2002!$A$4:$P$270,9,FALSE)</f>
        <v>11</v>
      </c>
      <c r="J164">
        <f>VLOOKUP($A164,mittaukset_2002!$A$4:$P$270,10,FALSE)</f>
        <v>258</v>
      </c>
      <c r="K164" t="str">
        <f>VLOOKUP($A164,mittaukset_2002!$A$4:$P$270,11,FALSE)</f>
        <v> </v>
      </c>
      <c r="L164">
        <f>VLOOKUP($A164,mittaukset_2002!$A$4:$P$270,12,FALSE)</f>
        <v>24.5</v>
      </c>
      <c r="M164">
        <f>VLOOKUP($A164,mittaukset_2002!$A$4:$P$270,13,FALSE)</f>
        <v>12.5</v>
      </c>
      <c r="N164">
        <f>VLOOKUP($A164,mittaukset_2002!$A$4:$P$270,14,FALSE)</f>
        <v>3.185</v>
      </c>
      <c r="O164">
        <f>VLOOKUP($A164,mittaukset_2002!$A$4:$P$270,15,FALSE)</f>
        <v>2.95</v>
      </c>
      <c r="P164">
        <f>VLOOKUP($A164,mittaukset_2002!$A$4:$P$270,16,FALSE)</f>
        <v>5</v>
      </c>
      <c r="Q164" t="str">
        <f>VLOOKUP($A164,mittaukset_2007!$A$2:$E$268,2,FALSE)</f>
        <v>kuusi</v>
      </c>
      <c r="R164">
        <f>VLOOKUP($A164,mittaukset_2007!$A$2:$E$268,3,FALSE)</f>
        <v>261</v>
      </c>
      <c r="S164">
        <f>VLOOKUP($A164,mittaukset_2007!$A$2:$E$268,4,FALSE)</f>
        <v>256</v>
      </c>
      <c r="T164">
        <f>VLOOKUP($A164,mittaukset_2007!$A$2:$E$268,5,FALSE)</f>
        <v>0</v>
      </c>
      <c r="U164">
        <f>IF(ISNA(VLOOKUP($A164,maastolomake_2010!$A$2:$AF$230,3,FALSE)),"",VLOOKUP($A164,maastolomake_2010!$A$2:$AF$230,3,FALSE))</f>
        <v>133</v>
      </c>
      <c r="V164">
        <f>IF(ISNA(VLOOKUP($A164,maastolomake_2010!$A$2:$AF$230,6,FALSE)),"",VLOOKUP($A164,maastolomake_2010!$A$2:$AF$230,6,FALSE))</f>
        <v>1</v>
      </c>
      <c r="W164">
        <f>IF(ISNA(VLOOKUP($A164,maastolomake_2010!$A$2:$AF$230,7,FALSE)),"",VLOOKUP($A164,maastolomake_2010!$A$2:$AF$230,7,FALSE))</f>
        <v>1</v>
      </c>
      <c r="X164">
        <f>IF(ISNA(VLOOKUP($A164,maastolomake_2010!$A$2:$AF$230,8,FALSE)),"",VLOOKUP($A164,maastolomake_2010!$A$2:$AF$230,8,FALSE))</f>
        <v>2</v>
      </c>
      <c r="Y164">
        <f>IF(ISNA(VLOOKUP($A164,maastolomake_2010!$A$2:$AF$230,9,FALSE)),"",VLOOKUP($A164,maastolomake_2010!$A$2:$AF$230,9,FALSE))</f>
        <v>11</v>
      </c>
      <c r="Z164">
        <f>IF(ISNA(VLOOKUP($A164,maastolomake_2010!$A$2:$AF$230,10,FALSE)),"",VLOOKUP($A164,maastolomake_2010!$A$2:$AF$230,10,FALSE))</f>
        <v>263</v>
      </c>
      <c r="AA164">
        <f>IF(ISNA(VLOOKUP($A164,maastolomake_2010!$A$2:$AF$230,32,FALSE)),"",IF(VLOOKUP($A164,maastolomake_2010!$A$2:$AF$230,32,FALSE)=0,"",VLOOKUP($A164,maastolomake_2010!$A$2:$AF$230,32,FALSE)))</f>
      </c>
    </row>
    <row r="165" spans="1:27" ht="12.75">
      <c r="A165">
        <v>187</v>
      </c>
      <c r="B165">
        <f>VLOOKUP($A165,mittaukset_2002!$A$4:$P$270,2,FALSE)</f>
        <v>18.517078539476234</v>
      </c>
      <c r="C165">
        <f>VLOOKUP($A165,mittaukset_2002!$A$4:$P$270,3,FALSE)</f>
        <v>-19.35590031106787</v>
      </c>
      <c r="D165">
        <f>VLOOKUP($A165,mittaukset_2002!$A$4:$P$270,4,FALSE)</f>
        <v>0.4257575800357133</v>
      </c>
      <c r="E165">
        <f>VLOOKUP($A165,mittaukset_2002!$A$4:$P$270,5,FALSE)</f>
        <v>2515345.5159225543</v>
      </c>
      <c r="F165">
        <f>VLOOKUP($A165,mittaukset_2002!$A$4:$P$270,6,FALSE)</f>
        <v>6859984.855932371</v>
      </c>
      <c r="G165">
        <f>VLOOKUP($A165,mittaukset_2002!$A$4:$P$270,7,FALSE)</f>
        <v>158.4857575800357</v>
      </c>
      <c r="H165">
        <f>VLOOKUP($A165,mittaukset_2002!$A$4:$P$270,8,FALSE)</f>
        <v>2</v>
      </c>
      <c r="I165">
        <f>VLOOKUP($A165,mittaukset_2002!$A$4:$P$270,9,FALSE)</f>
        <v>11</v>
      </c>
      <c r="J165">
        <f>VLOOKUP($A165,mittaukset_2002!$A$4:$P$270,10,FALSE)</f>
        <v>240</v>
      </c>
      <c r="K165" t="str">
        <f>VLOOKUP($A165,mittaukset_2002!$A$4:$P$270,11,FALSE)</f>
        <v> </v>
      </c>
      <c r="L165">
        <f>VLOOKUP($A165,mittaukset_2002!$A$4:$P$270,12,FALSE)</f>
        <v>22.7</v>
      </c>
      <c r="M165">
        <f>VLOOKUP($A165,mittaukset_2002!$A$4:$P$270,13,FALSE)</f>
        <v>1.3</v>
      </c>
      <c r="N165">
        <f>VLOOKUP($A165,mittaukset_2002!$A$4:$P$270,14,FALSE)</f>
        <v>-99</v>
      </c>
      <c r="O165">
        <f>VLOOKUP($A165,mittaukset_2002!$A$4:$P$270,15,FALSE)</f>
        <v>-99</v>
      </c>
      <c r="P165">
        <f>VLOOKUP($A165,mittaukset_2002!$A$4:$P$270,16,FALSE)</f>
        <v>5</v>
      </c>
      <c r="Q165" t="str">
        <f>VLOOKUP($A165,mittaukset_2007!$A$2:$E$268,2,FALSE)</f>
        <v>kuusi</v>
      </c>
      <c r="R165">
        <f>VLOOKUP($A165,mittaukset_2007!$A$2:$E$268,3,FALSE)</f>
        <v>248</v>
      </c>
      <c r="S165">
        <f>VLOOKUP($A165,mittaukset_2007!$A$2:$E$268,4,FALSE)</f>
        <v>253</v>
      </c>
      <c r="T165">
        <f>VLOOKUP($A165,mittaukset_2007!$A$2:$E$268,5,FALSE)</f>
        <v>1</v>
      </c>
      <c r="U165">
        <f>IF(ISNA(VLOOKUP($A165,maastolomake_2010!$A$2:$AF$230,3,FALSE)),"",VLOOKUP($A165,maastolomake_2010!$A$2:$AF$230,3,FALSE))</f>
      </c>
      <c r="V165">
        <f>IF(ISNA(VLOOKUP($A165,maastolomake_2010!$A$2:$AF$230,6,FALSE)),"",VLOOKUP($A165,maastolomake_2010!$A$2:$AF$230,6,FALSE))</f>
      </c>
      <c r="W165">
        <f>IF(ISNA(VLOOKUP($A165,maastolomake_2010!$A$2:$AF$230,7,FALSE)),"",VLOOKUP($A165,maastolomake_2010!$A$2:$AF$230,7,FALSE))</f>
      </c>
      <c r="X165">
        <f>IF(ISNA(VLOOKUP($A165,maastolomake_2010!$A$2:$AF$230,8,FALSE)),"",VLOOKUP($A165,maastolomake_2010!$A$2:$AF$230,8,FALSE))</f>
      </c>
      <c r="Y165">
        <f>IF(ISNA(VLOOKUP($A165,maastolomake_2010!$A$2:$AF$230,9,FALSE)),"",VLOOKUP($A165,maastolomake_2010!$A$2:$AF$230,9,FALSE))</f>
      </c>
      <c r="Z165">
        <f>IF(ISNA(VLOOKUP($A165,maastolomake_2010!$A$2:$AF$230,10,FALSE)),"",VLOOKUP($A165,maastolomake_2010!$A$2:$AF$230,10,FALSE))</f>
      </c>
      <c r="AA165">
        <f>IF(ISNA(VLOOKUP($A165,maastolomake_2010!$A$2:$AF$230,32,FALSE)),"",IF(VLOOKUP($A165,maastolomake_2010!$A$2:$AF$230,32,FALSE)=0,"",VLOOKUP($A165,maastolomake_2010!$A$2:$AF$230,32,FALSE)))</f>
      </c>
    </row>
    <row r="166" spans="1:27" ht="12.75">
      <c r="A166">
        <v>188</v>
      </c>
      <c r="B166">
        <f>VLOOKUP($A166,mittaukset_2002!$A$4:$P$270,2,FALSE)</f>
        <v>20.07027923821642</v>
      </c>
      <c r="C166">
        <f>VLOOKUP($A166,mittaukset_2002!$A$4:$P$270,3,FALSE)</f>
        <v>-15.952172459266597</v>
      </c>
      <c r="D166">
        <f>VLOOKUP($A166,mittaukset_2002!$A$4:$P$270,4,FALSE)</f>
        <v>0.37472488088429956</v>
      </c>
      <c r="E166">
        <f>VLOOKUP($A166,mittaukset_2002!$A$4:$P$270,5,FALSE)</f>
        <v>2515347.711252222</v>
      </c>
      <c r="F166">
        <f>VLOOKUP($A166,mittaukset_2002!$A$4:$P$270,6,FALSE)</f>
        <v>6859987.885507151</v>
      </c>
      <c r="G166">
        <f>VLOOKUP($A166,mittaukset_2002!$A$4:$P$270,7,FALSE)</f>
        <v>158.4347248808843</v>
      </c>
      <c r="H166">
        <f>VLOOKUP($A166,mittaukset_2002!$A$4:$P$270,8,FALSE)</f>
        <v>2</v>
      </c>
      <c r="I166">
        <f>VLOOKUP($A166,mittaukset_2002!$A$4:$P$270,9,FALSE)</f>
        <v>11</v>
      </c>
      <c r="J166">
        <f>VLOOKUP($A166,mittaukset_2002!$A$4:$P$270,10,FALSE)</f>
        <v>334</v>
      </c>
      <c r="K166" t="str">
        <f>VLOOKUP($A166,mittaukset_2002!$A$4:$P$270,11,FALSE)</f>
        <v> </v>
      </c>
      <c r="L166">
        <f>VLOOKUP($A166,mittaukset_2002!$A$4:$P$270,12,FALSE)</f>
        <v>25.9</v>
      </c>
      <c r="M166">
        <f>VLOOKUP($A166,mittaukset_2002!$A$4:$P$270,13,FALSE)</f>
        <v>2.5</v>
      </c>
      <c r="N166">
        <f>VLOOKUP($A166,mittaukset_2002!$A$4:$P$270,14,FALSE)</f>
        <v>-99</v>
      </c>
      <c r="O166">
        <f>VLOOKUP($A166,mittaukset_2002!$A$4:$P$270,15,FALSE)</f>
        <v>-99</v>
      </c>
      <c r="P166">
        <f>VLOOKUP($A166,mittaukset_2002!$A$4:$P$270,16,FALSE)</f>
        <v>6</v>
      </c>
      <c r="Q166" t="str">
        <f>VLOOKUP($A166,mittaukset_2007!$A$2:$E$268,2,FALSE)</f>
        <v>kuusi</v>
      </c>
      <c r="R166">
        <f>VLOOKUP($A166,mittaukset_2007!$A$2:$E$268,3,FALSE)</f>
        <v>349</v>
      </c>
      <c r="S166">
        <f>VLOOKUP($A166,mittaukset_2007!$A$2:$E$268,4,FALSE)</f>
        <v>350</v>
      </c>
      <c r="T166">
        <f>VLOOKUP($A166,mittaukset_2007!$A$2:$E$268,5,FALSE)</f>
        <v>0</v>
      </c>
      <c r="U166">
        <f>IF(ISNA(VLOOKUP($A166,maastolomake_2010!$A$2:$AF$230,3,FALSE)),"",VLOOKUP($A166,maastolomake_2010!$A$2:$AF$230,3,FALSE))</f>
        <v>174</v>
      </c>
      <c r="V166">
        <f>IF(ISNA(VLOOKUP($A166,maastolomake_2010!$A$2:$AF$230,6,FALSE)),"",VLOOKUP($A166,maastolomake_2010!$A$2:$AF$230,6,FALSE))</f>
        <v>1</v>
      </c>
      <c r="W166">
        <f>IF(ISNA(VLOOKUP($A166,maastolomake_2010!$A$2:$AF$230,7,FALSE)),"",VLOOKUP($A166,maastolomake_2010!$A$2:$AF$230,7,FALSE))</f>
        <v>1</v>
      </c>
      <c r="X166">
        <f>IF(ISNA(VLOOKUP($A166,maastolomake_2010!$A$2:$AF$230,8,FALSE)),"",VLOOKUP($A166,maastolomake_2010!$A$2:$AF$230,8,FALSE))</f>
        <v>2</v>
      </c>
      <c r="Y166">
        <f>IF(ISNA(VLOOKUP($A166,maastolomake_2010!$A$2:$AF$230,9,FALSE)),"",VLOOKUP($A166,maastolomake_2010!$A$2:$AF$230,9,FALSE))</f>
        <v>11</v>
      </c>
      <c r="Z166">
        <f>IF(ISNA(VLOOKUP($A166,maastolomake_2010!$A$2:$AF$230,10,FALSE)),"",VLOOKUP($A166,maastolomake_2010!$A$2:$AF$230,10,FALSE))</f>
        <v>366</v>
      </c>
      <c r="AA166">
        <f>IF(ISNA(VLOOKUP($A166,maastolomake_2010!$A$2:$AF$230,32,FALSE)),"",IF(VLOOKUP($A166,maastolomake_2010!$A$2:$AF$230,32,FALSE)=0,"",VLOOKUP($A166,maastolomake_2010!$A$2:$AF$230,32,FALSE)))</f>
      </c>
    </row>
    <row r="167" spans="1:27" ht="12.75">
      <c r="A167">
        <v>189</v>
      </c>
      <c r="B167">
        <f>VLOOKUP($A167,mittaukset_2002!$A$4:$P$270,2,FALSE)</f>
        <v>19.829087900310235</v>
      </c>
      <c r="C167">
        <f>VLOOKUP($A167,mittaukset_2002!$A$4:$P$270,3,FALSE)</f>
        <v>-14.251339259319053</v>
      </c>
      <c r="D167">
        <f>VLOOKUP($A167,mittaukset_2002!$A$4:$P$270,4,FALSE)</f>
        <v>0.809503395556072</v>
      </c>
      <c r="E167">
        <f>VLOOKUP($A167,mittaukset_2002!$A$4:$P$270,5,FALSE)</f>
        <v>2515347.8110014726</v>
      </c>
      <c r="F167">
        <f>VLOOKUP($A167,mittaukset_2002!$A$4:$P$270,6,FALSE)</f>
        <v>6859989.600458148</v>
      </c>
      <c r="G167">
        <f>VLOOKUP($A167,mittaukset_2002!$A$4:$P$270,7,FALSE)</f>
        <v>158.86950339555608</v>
      </c>
      <c r="H167">
        <f>VLOOKUP($A167,mittaukset_2002!$A$4:$P$270,8,FALSE)</f>
        <v>2</v>
      </c>
      <c r="I167">
        <f>VLOOKUP($A167,mittaukset_2002!$A$4:$P$270,9,FALSE)</f>
        <v>11</v>
      </c>
      <c r="J167">
        <f>VLOOKUP($A167,mittaukset_2002!$A$4:$P$270,10,FALSE)</f>
        <v>284</v>
      </c>
      <c r="K167" t="str">
        <f>VLOOKUP($A167,mittaukset_2002!$A$4:$P$270,11,FALSE)</f>
        <v> </v>
      </c>
      <c r="L167">
        <f>VLOOKUP($A167,mittaukset_2002!$A$4:$P$270,12,FALSE)</f>
        <v>25.8</v>
      </c>
      <c r="M167">
        <f>VLOOKUP($A167,mittaukset_2002!$A$4:$P$270,13,FALSE)</f>
        <v>2.4</v>
      </c>
      <c r="N167">
        <f>VLOOKUP($A167,mittaukset_2002!$A$4:$P$270,14,FALSE)</f>
        <v>-99</v>
      </c>
      <c r="O167">
        <f>VLOOKUP($A167,mittaukset_2002!$A$4:$P$270,15,FALSE)</f>
        <v>-99</v>
      </c>
      <c r="P167">
        <f>VLOOKUP($A167,mittaukset_2002!$A$4:$P$270,16,FALSE)</f>
        <v>5</v>
      </c>
      <c r="Q167" t="str">
        <f>VLOOKUP($A167,mittaukset_2007!$A$2:$E$268,2,FALSE)</f>
        <v>kuusi</v>
      </c>
      <c r="R167">
        <f>VLOOKUP($A167,mittaukset_2007!$A$2:$E$268,3,FALSE)</f>
        <v>285</v>
      </c>
      <c r="S167">
        <f>VLOOKUP($A167,mittaukset_2007!$A$2:$E$268,4,FALSE)</f>
        <v>283</v>
      </c>
      <c r="T167">
        <f>VLOOKUP($A167,mittaukset_2007!$A$2:$E$268,5,FALSE)</f>
        <v>1</v>
      </c>
      <c r="U167">
        <f>IF(ISNA(VLOOKUP($A167,maastolomake_2010!$A$2:$AF$230,3,FALSE)),"",VLOOKUP($A167,maastolomake_2010!$A$2:$AF$230,3,FALSE))</f>
      </c>
      <c r="V167">
        <f>IF(ISNA(VLOOKUP($A167,maastolomake_2010!$A$2:$AF$230,6,FALSE)),"",VLOOKUP($A167,maastolomake_2010!$A$2:$AF$230,6,FALSE))</f>
      </c>
      <c r="W167">
        <f>IF(ISNA(VLOOKUP($A167,maastolomake_2010!$A$2:$AF$230,7,FALSE)),"",VLOOKUP($A167,maastolomake_2010!$A$2:$AF$230,7,FALSE))</f>
      </c>
      <c r="X167">
        <f>IF(ISNA(VLOOKUP($A167,maastolomake_2010!$A$2:$AF$230,8,FALSE)),"",VLOOKUP($A167,maastolomake_2010!$A$2:$AF$230,8,FALSE))</f>
      </c>
      <c r="Y167">
        <f>IF(ISNA(VLOOKUP($A167,maastolomake_2010!$A$2:$AF$230,9,FALSE)),"",VLOOKUP($A167,maastolomake_2010!$A$2:$AF$230,9,FALSE))</f>
      </c>
      <c r="Z167">
        <f>IF(ISNA(VLOOKUP($A167,maastolomake_2010!$A$2:$AF$230,10,FALSE)),"",VLOOKUP($A167,maastolomake_2010!$A$2:$AF$230,10,FALSE))</f>
      </c>
      <c r="AA167">
        <f>IF(ISNA(VLOOKUP($A167,maastolomake_2010!$A$2:$AF$230,32,FALSE)),"",IF(VLOOKUP($A167,maastolomake_2010!$A$2:$AF$230,32,FALSE)=0,"",VLOOKUP($A167,maastolomake_2010!$A$2:$AF$230,32,FALSE)))</f>
      </c>
    </row>
    <row r="168" spans="1:27" ht="12.75">
      <c r="A168">
        <v>190</v>
      </c>
      <c r="B168">
        <f>VLOOKUP($A168,mittaukset_2002!$A$4:$P$270,2,FALSE)</f>
        <v>19.934774632969177</v>
      </c>
      <c r="C168">
        <f>VLOOKUP($A168,mittaukset_2002!$A$4:$P$270,3,FALSE)</f>
        <v>-12.209277833825201</v>
      </c>
      <c r="D168">
        <f>VLOOKUP($A168,mittaukset_2002!$A$4:$P$270,4,FALSE)</f>
        <v>0.787588220886182</v>
      </c>
      <c r="E168">
        <f>VLOOKUP($A168,mittaukset_2002!$A$4:$P$270,5,FALSE)</f>
        <v>2515348.3182315608</v>
      </c>
      <c r="F168">
        <f>VLOOKUP($A168,mittaukset_2002!$A$4:$P$270,6,FALSE)</f>
        <v>6859991.581342342</v>
      </c>
      <c r="G168">
        <f>VLOOKUP($A168,mittaukset_2002!$A$4:$P$270,7,FALSE)</f>
        <v>158.8475882208862</v>
      </c>
      <c r="H168">
        <f>VLOOKUP($A168,mittaukset_2002!$A$4:$P$270,8,FALSE)</f>
        <v>2</v>
      </c>
      <c r="I168">
        <f>VLOOKUP($A168,mittaukset_2002!$A$4:$P$270,9,FALSE)</f>
        <v>11</v>
      </c>
      <c r="J168">
        <f>VLOOKUP($A168,mittaukset_2002!$A$4:$P$270,10,FALSE)</f>
        <v>377</v>
      </c>
      <c r="K168" t="str">
        <f>VLOOKUP($A168,mittaukset_2002!$A$4:$P$270,11,FALSE)</f>
        <v>läpimitta oksan päältä mitattu</v>
      </c>
      <c r="L168">
        <f>VLOOKUP($A168,mittaukset_2002!$A$4:$P$270,12,FALSE)</f>
        <v>27.1</v>
      </c>
      <c r="M168">
        <f>VLOOKUP($A168,mittaukset_2002!$A$4:$P$270,13,FALSE)</f>
        <v>4.4</v>
      </c>
      <c r="N168">
        <f>VLOOKUP($A168,mittaukset_2002!$A$4:$P$270,14,FALSE)</f>
        <v>-99</v>
      </c>
      <c r="O168">
        <f>VLOOKUP($A168,mittaukset_2002!$A$4:$P$270,15,FALSE)</f>
        <v>-99</v>
      </c>
      <c r="P168">
        <f>VLOOKUP($A168,mittaukset_2002!$A$4:$P$270,16,FALSE)</f>
        <v>5</v>
      </c>
      <c r="Q168" t="str">
        <f>VLOOKUP($A168,mittaukset_2007!$A$2:$E$268,2,FALSE)</f>
        <v>kuusi</v>
      </c>
      <c r="R168">
        <f>VLOOKUP($A168,mittaukset_2007!$A$2:$E$268,3,FALSE)</f>
        <v>390</v>
      </c>
      <c r="S168">
        <f>VLOOKUP($A168,mittaukset_2007!$A$2:$E$268,4,FALSE)</f>
        <v>390</v>
      </c>
      <c r="T168">
        <f>VLOOKUP($A168,mittaukset_2007!$A$2:$E$268,5,FALSE)</f>
        <v>0</v>
      </c>
      <c r="U168">
        <f>IF(ISNA(VLOOKUP($A168,maastolomake_2010!$A$2:$AF$230,3,FALSE)),"",VLOOKUP($A168,maastolomake_2010!$A$2:$AF$230,3,FALSE))</f>
        <v>175</v>
      </c>
      <c r="V168">
        <f>IF(ISNA(VLOOKUP($A168,maastolomake_2010!$A$2:$AF$230,6,FALSE)),"",VLOOKUP($A168,maastolomake_2010!$A$2:$AF$230,6,FALSE))</f>
        <v>1</v>
      </c>
      <c r="W168">
        <f>IF(ISNA(VLOOKUP($A168,maastolomake_2010!$A$2:$AF$230,7,FALSE)),"",VLOOKUP($A168,maastolomake_2010!$A$2:$AF$230,7,FALSE))</f>
        <v>1</v>
      </c>
      <c r="X168">
        <f>IF(ISNA(VLOOKUP($A168,maastolomake_2010!$A$2:$AF$230,8,FALSE)),"",VLOOKUP($A168,maastolomake_2010!$A$2:$AF$230,8,FALSE))</f>
        <v>2</v>
      </c>
      <c r="Y168">
        <f>IF(ISNA(VLOOKUP($A168,maastolomake_2010!$A$2:$AF$230,9,FALSE)),"",VLOOKUP($A168,maastolomake_2010!$A$2:$AF$230,9,FALSE))</f>
        <v>11</v>
      </c>
      <c r="Z168">
        <f>IF(ISNA(VLOOKUP($A168,maastolomake_2010!$A$2:$AF$230,10,FALSE)),"",VLOOKUP($A168,maastolomake_2010!$A$2:$AF$230,10,FALSE))</f>
        <v>402</v>
      </c>
      <c r="AA168">
        <f>IF(ISNA(VLOOKUP($A168,maastolomake_2010!$A$2:$AF$230,32,FALSE)),"",IF(VLOOKUP($A168,maastolomake_2010!$A$2:$AF$230,32,FALSE)=0,"",VLOOKUP($A168,maastolomake_2010!$A$2:$AF$230,32,FALSE)))</f>
      </c>
    </row>
    <row r="169" spans="1:27" ht="12.75">
      <c r="A169">
        <v>191</v>
      </c>
      <c r="B169">
        <f>VLOOKUP($A169,mittaukset_2002!$A$4:$P$270,2,FALSE)</f>
        <v>20.285446206777365</v>
      </c>
      <c r="C169">
        <f>VLOOKUP($A169,mittaukset_2002!$A$4:$P$270,3,FALSE)</f>
        <v>-10.5208528238979</v>
      </c>
      <c r="D169">
        <f>VLOOKUP($A169,mittaukset_2002!$A$4:$P$270,4,FALSE)</f>
        <v>0.7698623303493399</v>
      </c>
      <c r="E169">
        <f>VLOOKUP($A169,mittaukset_2002!$A$4:$P$270,5,FALSE)</f>
        <v>2515348.995714393</v>
      </c>
      <c r="F169">
        <f>VLOOKUP($A169,mittaukset_2002!$A$4:$P$270,6,FALSE)</f>
        <v>6859993.167143899</v>
      </c>
      <c r="G169">
        <f>VLOOKUP($A169,mittaukset_2002!$A$4:$P$270,7,FALSE)</f>
        <v>158.82986233034933</v>
      </c>
      <c r="H169">
        <f>VLOOKUP($A169,mittaukset_2002!$A$4:$P$270,8,FALSE)</f>
        <v>2</v>
      </c>
      <c r="I169">
        <f>VLOOKUP($A169,mittaukset_2002!$A$4:$P$270,9,FALSE)</f>
        <v>11</v>
      </c>
      <c r="J169">
        <f>VLOOKUP($A169,mittaukset_2002!$A$4:$P$270,10,FALSE)</f>
        <v>272</v>
      </c>
      <c r="K169" t="str">
        <f>VLOOKUP($A169,mittaukset_2002!$A$4:$P$270,11,FALSE)</f>
        <v> </v>
      </c>
      <c r="L169">
        <f>VLOOKUP($A169,mittaukset_2002!$A$4:$P$270,12,FALSE)</f>
        <v>25.3</v>
      </c>
      <c r="M169">
        <f>VLOOKUP($A169,mittaukset_2002!$A$4:$P$270,13,FALSE)</f>
        <v>3.7</v>
      </c>
      <c r="N169">
        <f>VLOOKUP($A169,mittaukset_2002!$A$4:$P$270,14,FALSE)</f>
        <v>-99</v>
      </c>
      <c r="O169">
        <f>VLOOKUP($A169,mittaukset_2002!$A$4:$P$270,15,FALSE)</f>
        <v>-99</v>
      </c>
      <c r="P169">
        <f>VLOOKUP($A169,mittaukset_2002!$A$4:$P$270,16,FALSE)</f>
        <v>6</v>
      </c>
      <c r="Q169" t="str">
        <f>VLOOKUP($A169,mittaukset_2007!$A$2:$E$268,2,FALSE)</f>
        <v>kuusi</v>
      </c>
      <c r="R169">
        <f>VLOOKUP($A169,mittaukset_2007!$A$2:$E$268,3,FALSE)</f>
        <v>292</v>
      </c>
      <c r="S169">
        <f>VLOOKUP($A169,mittaukset_2007!$A$2:$E$268,4,FALSE)</f>
        <v>281</v>
      </c>
      <c r="T169">
        <f>VLOOKUP($A169,mittaukset_2007!$A$2:$E$268,5,FALSE)</f>
        <v>0</v>
      </c>
      <c r="U169">
        <f>IF(ISNA(VLOOKUP($A169,maastolomake_2010!$A$2:$AF$230,3,FALSE)),"",VLOOKUP($A169,maastolomake_2010!$A$2:$AF$230,3,FALSE))</f>
        <v>176</v>
      </c>
      <c r="V169">
        <f>IF(ISNA(VLOOKUP($A169,maastolomake_2010!$A$2:$AF$230,6,FALSE)),"",VLOOKUP($A169,maastolomake_2010!$A$2:$AF$230,6,FALSE))</f>
        <v>1</v>
      </c>
      <c r="W169">
        <f>IF(ISNA(VLOOKUP($A169,maastolomake_2010!$A$2:$AF$230,7,FALSE)),"",VLOOKUP($A169,maastolomake_2010!$A$2:$AF$230,7,FALSE))</f>
        <v>1</v>
      </c>
      <c r="X169">
        <f>IF(ISNA(VLOOKUP($A169,maastolomake_2010!$A$2:$AF$230,8,FALSE)),"",VLOOKUP($A169,maastolomake_2010!$A$2:$AF$230,8,FALSE))</f>
        <v>2</v>
      </c>
      <c r="Y169">
        <f>IF(ISNA(VLOOKUP($A169,maastolomake_2010!$A$2:$AF$230,9,FALSE)),"",VLOOKUP($A169,maastolomake_2010!$A$2:$AF$230,9,FALSE))</f>
        <v>11</v>
      </c>
      <c r="Z169">
        <f>IF(ISNA(VLOOKUP($A169,maastolomake_2010!$A$2:$AF$230,10,FALSE)),"",VLOOKUP($A169,maastolomake_2010!$A$2:$AF$230,10,FALSE))</f>
        <v>303</v>
      </c>
      <c r="AA169">
        <f>IF(ISNA(VLOOKUP($A169,maastolomake_2010!$A$2:$AF$230,32,FALSE)),"",IF(VLOOKUP($A169,maastolomake_2010!$A$2:$AF$230,32,FALSE)=0,"",VLOOKUP($A169,maastolomake_2010!$A$2:$AF$230,32,FALSE)))</f>
      </c>
    </row>
    <row r="170" spans="1:27" ht="12.75">
      <c r="A170">
        <v>192</v>
      </c>
      <c r="B170">
        <f>VLOOKUP($A170,mittaukset_2002!$A$4:$P$270,2,FALSE)</f>
        <v>18.93698423977122</v>
      </c>
      <c r="C170">
        <f>VLOOKUP($A170,mittaukset_2002!$A$4:$P$270,3,FALSE)</f>
        <v>-6.797531732894978</v>
      </c>
      <c r="D170">
        <f>VLOOKUP($A170,mittaukset_2002!$A$4:$P$270,4,FALSE)</f>
        <v>0.4047782351365161</v>
      </c>
      <c r="E170">
        <f>VLOOKUP($A170,mittaukset_2002!$A$4:$P$270,5,FALSE)</f>
        <v>2515348.409797741</v>
      </c>
      <c r="F170">
        <f>VLOOKUP($A170,mittaukset_2002!$A$4:$P$270,6,FALSE)</f>
        <v>6859997.083541644</v>
      </c>
      <c r="G170">
        <f>VLOOKUP($A170,mittaukset_2002!$A$4:$P$270,7,FALSE)</f>
        <v>158.46477823513652</v>
      </c>
      <c r="H170">
        <f>VLOOKUP($A170,mittaukset_2002!$A$4:$P$270,8,FALSE)</f>
        <v>2</v>
      </c>
      <c r="I170">
        <f>VLOOKUP($A170,mittaukset_2002!$A$4:$P$270,9,FALSE)</f>
        <v>11</v>
      </c>
      <c r="J170">
        <f>VLOOKUP($A170,mittaukset_2002!$A$4:$P$270,10,FALSE)</f>
        <v>251</v>
      </c>
      <c r="K170" t="str">
        <f>VLOOKUP($A170,mittaukset_2002!$A$4:$P$270,11,FALSE)</f>
        <v> </v>
      </c>
      <c r="L170">
        <f>VLOOKUP($A170,mittaukset_2002!$A$4:$P$270,12,FALSE)</f>
        <v>23</v>
      </c>
      <c r="M170">
        <f>VLOOKUP($A170,mittaukset_2002!$A$4:$P$270,13,FALSE)</f>
        <v>5.3</v>
      </c>
      <c r="N170">
        <f>VLOOKUP($A170,mittaukset_2002!$A$4:$P$270,14,FALSE)</f>
        <v>-99</v>
      </c>
      <c r="O170">
        <f>VLOOKUP($A170,mittaukset_2002!$A$4:$P$270,15,FALSE)</f>
        <v>-99</v>
      </c>
      <c r="P170">
        <f>VLOOKUP($A170,mittaukset_2002!$A$4:$P$270,16,FALSE)</f>
        <v>5</v>
      </c>
      <c r="Q170" t="str">
        <f>VLOOKUP($A170,mittaukset_2007!$A$2:$E$268,2,FALSE)</f>
        <v>kuusi</v>
      </c>
      <c r="R170">
        <f>VLOOKUP($A170,mittaukset_2007!$A$2:$E$268,3,FALSE)</f>
        <v>263</v>
      </c>
      <c r="S170">
        <f>VLOOKUP($A170,mittaukset_2007!$A$2:$E$268,4,FALSE)</f>
        <v>274</v>
      </c>
      <c r="T170">
        <f>VLOOKUP($A170,mittaukset_2007!$A$2:$E$268,5,FALSE)</f>
        <v>0</v>
      </c>
      <c r="U170">
        <f>IF(ISNA(VLOOKUP($A170,maastolomake_2010!$A$2:$AF$230,3,FALSE)),"",VLOOKUP($A170,maastolomake_2010!$A$2:$AF$230,3,FALSE))</f>
        <v>177</v>
      </c>
      <c r="V170">
        <f>IF(ISNA(VLOOKUP($A170,maastolomake_2010!$A$2:$AF$230,6,FALSE)),"",VLOOKUP($A170,maastolomake_2010!$A$2:$AF$230,6,FALSE))</f>
        <v>1</v>
      </c>
      <c r="W170">
        <f>IF(ISNA(VLOOKUP($A170,maastolomake_2010!$A$2:$AF$230,7,FALSE)),"",VLOOKUP($A170,maastolomake_2010!$A$2:$AF$230,7,FALSE))</f>
        <v>1</v>
      </c>
      <c r="X170">
        <f>IF(ISNA(VLOOKUP($A170,maastolomake_2010!$A$2:$AF$230,8,FALSE)),"",VLOOKUP($A170,maastolomake_2010!$A$2:$AF$230,8,FALSE))</f>
        <v>2</v>
      </c>
      <c r="Y170">
        <f>IF(ISNA(VLOOKUP($A170,maastolomake_2010!$A$2:$AF$230,9,FALSE)),"",VLOOKUP($A170,maastolomake_2010!$A$2:$AF$230,9,FALSE))</f>
        <v>11</v>
      </c>
      <c r="Z170">
        <f>IF(ISNA(VLOOKUP($A170,maastolomake_2010!$A$2:$AF$230,10,FALSE)),"",VLOOKUP($A170,maastolomake_2010!$A$2:$AF$230,10,FALSE))</f>
        <v>274</v>
      </c>
      <c r="AA170" t="str">
        <f>IF(ISNA(VLOOKUP($A170,maastolomake_2010!$A$2:$AF$230,32,FALSE)),"",IF(VLOOKUP($A170,maastolomake_2010!$A$2:$AF$230,32,FALSE)=0,"",VLOOKUP($A170,maastolomake_2010!$A$2:$AF$230,32,FALSE)))</f>
        <v>lpm oksien yläp.</v>
      </c>
    </row>
    <row r="171" spans="1:27" ht="12.75">
      <c r="A171">
        <v>193</v>
      </c>
      <c r="B171">
        <f>VLOOKUP($A171,mittaukset_2002!$A$4:$P$270,2,FALSE)</f>
        <v>17.287200198564395</v>
      </c>
      <c r="C171">
        <f>VLOOKUP($A171,mittaukset_2002!$A$4:$P$270,3,FALSE)</f>
        <v>-5.53611362777273</v>
      </c>
      <c r="D171">
        <f>VLOOKUP($A171,mittaukset_2002!$A$4:$P$270,4,FALSE)</f>
        <v>0.6294397392469626</v>
      </c>
      <c r="E171">
        <f>VLOOKUP($A171,mittaukset_2002!$A$4:$P$270,5,FALSE)</f>
        <v>2515347.0418905485</v>
      </c>
      <c r="F171">
        <f>VLOOKUP($A171,mittaukset_2002!$A$4:$P$270,6,FALSE)</f>
        <v>6859998.646165378</v>
      </c>
      <c r="G171">
        <f>VLOOKUP($A171,mittaukset_2002!$A$4:$P$270,7,FALSE)</f>
        <v>158.68943973924698</v>
      </c>
      <c r="H171">
        <f>VLOOKUP($A171,mittaukset_2002!$A$4:$P$270,8,FALSE)</f>
        <v>2</v>
      </c>
      <c r="I171">
        <f>VLOOKUP($A171,mittaukset_2002!$A$4:$P$270,9,FALSE)</f>
        <v>11</v>
      </c>
      <c r="J171">
        <f>VLOOKUP($A171,mittaukset_2002!$A$4:$P$270,10,FALSE)</f>
        <v>266</v>
      </c>
      <c r="K171" t="str">
        <f>VLOOKUP($A171,mittaukset_2002!$A$4:$P$270,11,FALSE)</f>
        <v> </v>
      </c>
      <c r="L171">
        <f>VLOOKUP($A171,mittaukset_2002!$A$4:$P$270,12,FALSE)</f>
        <v>24.1</v>
      </c>
      <c r="M171">
        <f>VLOOKUP($A171,mittaukset_2002!$A$4:$P$270,13,FALSE)</f>
        <v>8.3</v>
      </c>
      <c r="N171">
        <f>VLOOKUP($A171,mittaukset_2002!$A$4:$P$270,14,FALSE)</f>
        <v>-99</v>
      </c>
      <c r="O171">
        <f>VLOOKUP($A171,mittaukset_2002!$A$4:$P$270,15,FALSE)</f>
        <v>-99</v>
      </c>
      <c r="P171">
        <f>VLOOKUP($A171,mittaukset_2002!$A$4:$P$270,16,FALSE)</f>
        <v>5</v>
      </c>
      <c r="Q171" t="str">
        <f>VLOOKUP($A171,mittaukset_2007!$A$2:$E$268,2,FALSE)</f>
        <v>kuusi</v>
      </c>
      <c r="R171">
        <f>VLOOKUP($A171,mittaukset_2007!$A$2:$E$268,3,FALSE)</f>
        <v>270</v>
      </c>
      <c r="S171">
        <f>VLOOKUP($A171,mittaukset_2007!$A$2:$E$268,4,FALSE)</f>
        <v>270</v>
      </c>
      <c r="T171">
        <f>VLOOKUP($A171,mittaukset_2007!$A$2:$E$268,5,FALSE)</f>
        <v>1</v>
      </c>
      <c r="U171">
        <f>IF(ISNA(VLOOKUP($A171,maastolomake_2010!$A$2:$AF$230,3,FALSE)),"",VLOOKUP($A171,maastolomake_2010!$A$2:$AF$230,3,FALSE))</f>
      </c>
      <c r="V171">
        <f>IF(ISNA(VLOOKUP($A171,maastolomake_2010!$A$2:$AF$230,6,FALSE)),"",VLOOKUP($A171,maastolomake_2010!$A$2:$AF$230,6,FALSE))</f>
      </c>
      <c r="W171">
        <f>IF(ISNA(VLOOKUP($A171,maastolomake_2010!$A$2:$AF$230,7,FALSE)),"",VLOOKUP($A171,maastolomake_2010!$A$2:$AF$230,7,FALSE))</f>
      </c>
      <c r="X171">
        <f>IF(ISNA(VLOOKUP($A171,maastolomake_2010!$A$2:$AF$230,8,FALSE)),"",VLOOKUP($A171,maastolomake_2010!$A$2:$AF$230,8,FALSE))</f>
      </c>
      <c r="Y171">
        <f>IF(ISNA(VLOOKUP($A171,maastolomake_2010!$A$2:$AF$230,9,FALSE)),"",VLOOKUP($A171,maastolomake_2010!$A$2:$AF$230,9,FALSE))</f>
      </c>
      <c r="Z171">
        <f>IF(ISNA(VLOOKUP($A171,maastolomake_2010!$A$2:$AF$230,10,FALSE)),"",VLOOKUP($A171,maastolomake_2010!$A$2:$AF$230,10,FALSE))</f>
      </c>
      <c r="AA171">
        <f>IF(ISNA(VLOOKUP($A171,maastolomake_2010!$A$2:$AF$230,32,FALSE)),"",IF(VLOOKUP($A171,maastolomake_2010!$A$2:$AF$230,32,FALSE)=0,"",VLOOKUP($A171,maastolomake_2010!$A$2:$AF$230,32,FALSE)))</f>
      </c>
    </row>
    <row r="172" spans="1:27" ht="12.75">
      <c r="A172">
        <v>194</v>
      </c>
      <c r="B172">
        <f>VLOOKUP($A172,mittaukset_2002!$A$4:$P$270,2,FALSE)</f>
        <v>21.003436672080554</v>
      </c>
      <c r="C172">
        <f>VLOOKUP($A172,mittaukset_2002!$A$4:$P$270,3,FALSE)</f>
        <v>-5.075188307061717</v>
      </c>
      <c r="D172">
        <f>VLOOKUP($A172,mittaukset_2002!$A$4:$P$270,4,FALSE)</f>
        <v>0.6444273170917207</v>
      </c>
      <c r="E172">
        <f>VLOOKUP($A172,mittaukset_2002!$A$4:$P$270,5,FALSE)</f>
        <v>2515350.775915315</v>
      </c>
      <c r="F172">
        <f>VLOOKUP($A172,mittaukset_2002!$A$4:$P$270,6,FALSE)</f>
        <v>6859998.363455766</v>
      </c>
      <c r="G172">
        <f>VLOOKUP($A172,mittaukset_2002!$A$4:$P$270,7,FALSE)</f>
        <v>158.70442731709173</v>
      </c>
      <c r="H172">
        <f>VLOOKUP($A172,mittaukset_2002!$A$4:$P$270,8,FALSE)</f>
        <v>3</v>
      </c>
      <c r="I172">
        <f>VLOOKUP($A172,mittaukset_2002!$A$4:$P$270,9,FALSE)</f>
        <v>11</v>
      </c>
      <c r="J172">
        <f>VLOOKUP($A172,mittaukset_2002!$A$4:$P$270,10,FALSE)</f>
        <v>96</v>
      </c>
      <c r="K172" t="str">
        <f>VLOOKUP($A172,mittaukset_2002!$A$4:$P$270,11,FALSE)</f>
        <v>epäsuora runko</v>
      </c>
      <c r="L172">
        <f>VLOOKUP($A172,mittaukset_2002!$A$4:$P$270,12,FALSE)</f>
        <v>10.8</v>
      </c>
      <c r="M172">
        <f>VLOOKUP($A172,mittaukset_2002!$A$4:$P$270,13,FALSE)</f>
        <v>3.8</v>
      </c>
      <c r="N172">
        <f>VLOOKUP($A172,mittaukset_2002!$A$4:$P$270,14,FALSE)</f>
        <v>-99</v>
      </c>
      <c r="O172">
        <f>VLOOKUP($A172,mittaukset_2002!$A$4:$P$270,15,FALSE)</f>
        <v>-99</v>
      </c>
      <c r="P172">
        <f>VLOOKUP($A172,mittaukset_2002!$A$4:$P$270,16,FALSE)</f>
        <v>6</v>
      </c>
      <c r="Q172" t="str">
        <f>VLOOKUP($A172,mittaukset_2007!$A$2:$E$268,2,FALSE)</f>
        <v>koivu</v>
      </c>
      <c r="R172">
        <f>VLOOKUP($A172,mittaukset_2007!$A$2:$E$268,3,FALSE)</f>
        <v>99</v>
      </c>
      <c r="S172">
        <f>VLOOKUP($A172,mittaukset_2007!$A$2:$E$268,4,FALSE)</f>
        <v>117</v>
      </c>
      <c r="T172">
        <f>VLOOKUP($A172,mittaukset_2007!$A$2:$E$268,5,FALSE)</f>
        <v>0</v>
      </c>
      <c r="U172">
        <f>IF(ISNA(VLOOKUP($A172,maastolomake_2010!$A$2:$AF$230,3,FALSE)),"",VLOOKUP($A172,maastolomake_2010!$A$2:$AF$230,3,FALSE))</f>
      </c>
      <c r="V172">
        <f>IF(ISNA(VLOOKUP($A172,maastolomake_2010!$A$2:$AF$230,6,FALSE)),"",VLOOKUP($A172,maastolomake_2010!$A$2:$AF$230,6,FALSE))</f>
      </c>
      <c r="W172">
        <f>IF(ISNA(VLOOKUP($A172,maastolomake_2010!$A$2:$AF$230,7,FALSE)),"",VLOOKUP($A172,maastolomake_2010!$A$2:$AF$230,7,FALSE))</f>
      </c>
      <c r="X172">
        <f>IF(ISNA(VLOOKUP($A172,maastolomake_2010!$A$2:$AF$230,8,FALSE)),"",VLOOKUP($A172,maastolomake_2010!$A$2:$AF$230,8,FALSE))</f>
      </c>
      <c r="Y172">
        <f>IF(ISNA(VLOOKUP($A172,maastolomake_2010!$A$2:$AF$230,9,FALSE)),"",VLOOKUP($A172,maastolomake_2010!$A$2:$AF$230,9,FALSE))</f>
      </c>
      <c r="Z172">
        <f>IF(ISNA(VLOOKUP($A172,maastolomake_2010!$A$2:$AF$230,10,FALSE)),"",VLOOKUP($A172,maastolomake_2010!$A$2:$AF$230,10,FALSE))</f>
      </c>
      <c r="AA172">
        <f>IF(ISNA(VLOOKUP($A172,maastolomake_2010!$A$2:$AF$230,32,FALSE)),"",IF(VLOOKUP($A172,maastolomake_2010!$A$2:$AF$230,32,FALSE)=0,"",VLOOKUP($A172,maastolomake_2010!$A$2:$AF$230,32,FALSE)))</f>
      </c>
    </row>
    <row r="173" spans="1:27" ht="12.75">
      <c r="A173">
        <v>195</v>
      </c>
      <c r="B173">
        <f>VLOOKUP($A173,mittaukset_2002!$A$4:$P$270,2,FALSE)</f>
        <v>19.19297594112326</v>
      </c>
      <c r="C173">
        <f>VLOOKUP($A173,mittaukset_2002!$A$4:$P$270,3,FALSE)</f>
        <v>-3.7401552435552485</v>
      </c>
      <c r="D173">
        <f>VLOOKUP($A173,mittaukset_2002!$A$4:$P$270,4,FALSE)</f>
        <v>0.7030037594808956</v>
      </c>
      <c r="E173">
        <f>VLOOKUP($A173,mittaukset_2002!$A$4:$P$270,5,FALSE)</f>
        <v>2515349.2650519325</v>
      </c>
      <c r="F173">
        <f>VLOOKUP($A173,mittaukset_2002!$A$4:$P$270,6,FALSE)</f>
        <v>6860000.030001048</v>
      </c>
      <c r="G173">
        <f>VLOOKUP($A173,mittaukset_2002!$A$4:$P$270,7,FALSE)</f>
        <v>158.7630037594809</v>
      </c>
      <c r="H173">
        <f>VLOOKUP($A173,mittaukset_2002!$A$4:$P$270,8,FALSE)</f>
        <v>2</v>
      </c>
      <c r="I173">
        <f>VLOOKUP($A173,mittaukset_2002!$A$4:$P$270,9,FALSE)</f>
        <v>11</v>
      </c>
      <c r="J173">
        <f>VLOOKUP($A173,mittaukset_2002!$A$4:$P$270,10,FALSE)</f>
        <v>302</v>
      </c>
      <c r="K173" t="str">
        <f>VLOOKUP($A173,mittaukset_2002!$A$4:$P$270,11,FALSE)</f>
        <v> </v>
      </c>
      <c r="L173">
        <f>VLOOKUP($A173,mittaukset_2002!$A$4:$P$270,12,FALSE)</f>
        <v>24.3</v>
      </c>
      <c r="M173">
        <f>VLOOKUP($A173,mittaukset_2002!$A$4:$P$270,13,FALSE)</f>
        <v>2.8</v>
      </c>
      <c r="N173">
        <f>VLOOKUP($A173,mittaukset_2002!$A$4:$P$270,14,FALSE)</f>
        <v>-99</v>
      </c>
      <c r="O173">
        <f>VLOOKUP($A173,mittaukset_2002!$A$4:$P$270,15,FALSE)</f>
        <v>-99</v>
      </c>
      <c r="P173">
        <f>VLOOKUP($A173,mittaukset_2002!$A$4:$P$270,16,FALSE)</f>
        <v>5</v>
      </c>
      <c r="Q173" t="str">
        <f>VLOOKUP($A173,mittaukset_2007!$A$2:$E$268,2,FALSE)</f>
        <v>kuusi</v>
      </c>
      <c r="R173">
        <f>VLOOKUP($A173,mittaukset_2007!$A$2:$E$268,3,FALSE)</f>
        <v>313</v>
      </c>
      <c r="S173">
        <f>VLOOKUP($A173,mittaukset_2007!$A$2:$E$268,4,FALSE)</f>
        <v>312</v>
      </c>
      <c r="T173">
        <f>VLOOKUP($A173,mittaukset_2007!$A$2:$E$268,5,FALSE)</f>
        <v>0</v>
      </c>
      <c r="U173">
        <f>IF(ISNA(VLOOKUP($A173,maastolomake_2010!$A$2:$AF$230,3,FALSE)),"",VLOOKUP($A173,maastolomake_2010!$A$2:$AF$230,3,FALSE))</f>
        <v>178</v>
      </c>
      <c r="V173">
        <f>IF(ISNA(VLOOKUP($A173,maastolomake_2010!$A$2:$AF$230,6,FALSE)),"",VLOOKUP($A173,maastolomake_2010!$A$2:$AF$230,6,FALSE))</f>
        <v>1</v>
      </c>
      <c r="W173">
        <f>IF(ISNA(VLOOKUP($A173,maastolomake_2010!$A$2:$AF$230,7,FALSE)),"",VLOOKUP($A173,maastolomake_2010!$A$2:$AF$230,7,FALSE))</f>
        <v>1</v>
      </c>
      <c r="X173">
        <f>IF(ISNA(VLOOKUP($A173,maastolomake_2010!$A$2:$AF$230,8,FALSE)),"",VLOOKUP($A173,maastolomake_2010!$A$2:$AF$230,8,FALSE))</f>
        <v>2</v>
      </c>
      <c r="Y173">
        <f>IF(ISNA(VLOOKUP($A173,maastolomake_2010!$A$2:$AF$230,9,FALSE)),"",VLOOKUP($A173,maastolomake_2010!$A$2:$AF$230,9,FALSE))</f>
        <v>11</v>
      </c>
      <c r="Z173">
        <f>IF(ISNA(VLOOKUP($A173,maastolomake_2010!$A$2:$AF$230,10,FALSE)),"",VLOOKUP($A173,maastolomake_2010!$A$2:$AF$230,10,FALSE))</f>
        <v>321</v>
      </c>
      <c r="AA173">
        <f>IF(ISNA(VLOOKUP($A173,maastolomake_2010!$A$2:$AF$230,32,FALSE)),"",IF(VLOOKUP($A173,maastolomake_2010!$A$2:$AF$230,32,FALSE)=0,"",VLOOKUP($A173,maastolomake_2010!$A$2:$AF$230,32,FALSE)))</f>
      </c>
    </row>
    <row r="174" spans="1:27" ht="12.75">
      <c r="A174">
        <v>196</v>
      </c>
      <c r="B174">
        <f>VLOOKUP($A174,mittaukset_2002!$A$4:$P$270,2,FALSE)</f>
        <v>17.19870561935745</v>
      </c>
      <c r="C174">
        <f>VLOOKUP($A174,mittaukset_2002!$A$4:$P$270,3,FALSE)</f>
        <v>1.6952495936915941</v>
      </c>
      <c r="D174">
        <f>VLOOKUP($A174,mittaukset_2002!$A$4:$P$270,4,FALSE)</f>
        <v>0.6722960703381768</v>
      </c>
      <c r="E174">
        <f>VLOOKUP($A174,mittaukset_2002!$A$4:$P$270,5,FALSE)</f>
        <v>2515348.3844738854</v>
      </c>
      <c r="F174">
        <f>VLOOKUP($A174,mittaukset_2002!$A$4:$P$270,6,FALSE)</f>
        <v>6860005.752353899</v>
      </c>
      <c r="G174">
        <f>VLOOKUP($A174,mittaukset_2002!$A$4:$P$270,7,FALSE)</f>
        <v>158.73229607033818</v>
      </c>
      <c r="H174">
        <f>VLOOKUP($A174,mittaukset_2002!$A$4:$P$270,8,FALSE)</f>
        <v>2</v>
      </c>
      <c r="I174">
        <f>VLOOKUP($A174,mittaukset_2002!$A$4:$P$270,9,FALSE)</f>
        <v>11</v>
      </c>
      <c r="J174">
        <f>VLOOKUP($A174,mittaukset_2002!$A$4:$P$270,10,FALSE)</f>
        <v>285</v>
      </c>
      <c r="K174" t="str">
        <f>VLOOKUP($A174,mittaukset_2002!$A$4:$P$270,11,FALSE)</f>
        <v> </v>
      </c>
      <c r="L174">
        <f>VLOOKUP($A174,mittaukset_2002!$A$4:$P$270,12,FALSE)</f>
        <v>25.2</v>
      </c>
      <c r="M174">
        <f>VLOOKUP($A174,mittaukset_2002!$A$4:$P$270,13,FALSE)</f>
        <v>9.4</v>
      </c>
      <c r="N174">
        <f>VLOOKUP($A174,mittaukset_2002!$A$4:$P$270,14,FALSE)</f>
        <v>-99</v>
      </c>
      <c r="O174">
        <f>VLOOKUP($A174,mittaukset_2002!$A$4:$P$270,15,FALSE)</f>
        <v>-99</v>
      </c>
      <c r="P174">
        <f>VLOOKUP($A174,mittaukset_2002!$A$4:$P$270,16,FALSE)</f>
        <v>5</v>
      </c>
      <c r="Q174" t="str">
        <f>VLOOKUP($A174,mittaukset_2007!$A$2:$E$268,2,FALSE)</f>
        <v>kuusi</v>
      </c>
      <c r="R174">
        <f>VLOOKUP($A174,mittaukset_2007!$A$2:$E$268,3,FALSE)</f>
        <v>283</v>
      </c>
      <c r="S174">
        <f>VLOOKUP($A174,mittaukset_2007!$A$2:$E$268,4,FALSE)</f>
        <v>289</v>
      </c>
      <c r="T174">
        <f>VLOOKUP($A174,mittaukset_2007!$A$2:$E$268,5,FALSE)</f>
        <v>1</v>
      </c>
      <c r="U174">
        <f>IF(ISNA(VLOOKUP($A174,maastolomake_2010!$A$2:$AF$230,3,FALSE)),"",VLOOKUP($A174,maastolomake_2010!$A$2:$AF$230,3,FALSE))</f>
      </c>
      <c r="V174">
        <f>IF(ISNA(VLOOKUP($A174,maastolomake_2010!$A$2:$AF$230,6,FALSE)),"",VLOOKUP($A174,maastolomake_2010!$A$2:$AF$230,6,FALSE))</f>
      </c>
      <c r="W174">
        <f>IF(ISNA(VLOOKUP($A174,maastolomake_2010!$A$2:$AF$230,7,FALSE)),"",VLOOKUP($A174,maastolomake_2010!$A$2:$AF$230,7,FALSE))</f>
      </c>
      <c r="X174">
        <f>IF(ISNA(VLOOKUP($A174,maastolomake_2010!$A$2:$AF$230,8,FALSE)),"",VLOOKUP($A174,maastolomake_2010!$A$2:$AF$230,8,FALSE))</f>
      </c>
      <c r="Y174">
        <f>IF(ISNA(VLOOKUP($A174,maastolomake_2010!$A$2:$AF$230,9,FALSE)),"",VLOOKUP($A174,maastolomake_2010!$A$2:$AF$230,9,FALSE))</f>
      </c>
      <c r="Z174">
        <f>IF(ISNA(VLOOKUP($A174,maastolomake_2010!$A$2:$AF$230,10,FALSE)),"",VLOOKUP($A174,maastolomake_2010!$A$2:$AF$230,10,FALSE))</f>
      </c>
      <c r="AA174">
        <f>IF(ISNA(VLOOKUP($A174,maastolomake_2010!$A$2:$AF$230,32,FALSE)),"",IF(VLOOKUP($A174,maastolomake_2010!$A$2:$AF$230,32,FALSE)=0,"",VLOOKUP($A174,maastolomake_2010!$A$2:$AF$230,32,FALSE)))</f>
      </c>
    </row>
    <row r="175" spans="1:27" ht="12.75">
      <c r="A175">
        <v>197</v>
      </c>
      <c r="B175">
        <f>VLOOKUP($A175,mittaukset_2002!$A$4:$P$270,2,FALSE)</f>
        <v>19.255457941592507</v>
      </c>
      <c r="C175">
        <f>VLOOKUP($A175,mittaukset_2002!$A$4:$P$270,3,FALSE)</f>
        <v>1.9374387448679933</v>
      </c>
      <c r="D175">
        <f>VLOOKUP($A175,mittaukset_2002!$A$4:$P$270,4,FALSE)</f>
        <v>0.7548403300979525</v>
      </c>
      <c r="E175">
        <f>VLOOKUP($A175,mittaukset_2002!$A$4:$P$270,5,FALSE)</f>
        <v>2515350.4485193635</v>
      </c>
      <c r="F175">
        <f>VLOOKUP($A175,mittaukset_2002!$A$4:$P$270,6,FALSE)</f>
        <v>6860005.58323275</v>
      </c>
      <c r="G175">
        <f>VLOOKUP($A175,mittaukset_2002!$A$4:$P$270,7,FALSE)</f>
        <v>158.81484033009795</v>
      </c>
      <c r="H175">
        <f>VLOOKUP($A175,mittaukset_2002!$A$4:$P$270,8,FALSE)</f>
        <v>2</v>
      </c>
      <c r="I175">
        <f>VLOOKUP($A175,mittaukset_2002!$A$4:$P$270,9,FALSE)</f>
        <v>11</v>
      </c>
      <c r="J175">
        <f>VLOOKUP($A175,mittaukset_2002!$A$4:$P$270,10,FALSE)</f>
        <v>309</v>
      </c>
      <c r="K175" t="str">
        <f>VLOOKUP($A175,mittaukset_2002!$A$4:$P$270,11,FALSE)</f>
        <v> </v>
      </c>
      <c r="L175">
        <f>VLOOKUP($A175,mittaukset_2002!$A$4:$P$270,12,FALSE)</f>
        <v>26.4</v>
      </c>
      <c r="M175">
        <f>VLOOKUP($A175,mittaukset_2002!$A$4:$P$270,13,FALSE)</f>
        <v>4.4</v>
      </c>
      <c r="N175">
        <f>VLOOKUP($A175,mittaukset_2002!$A$4:$P$270,14,FALSE)</f>
        <v>-99</v>
      </c>
      <c r="O175">
        <f>VLOOKUP($A175,mittaukset_2002!$A$4:$P$270,15,FALSE)</f>
        <v>-99</v>
      </c>
      <c r="P175">
        <f>VLOOKUP($A175,mittaukset_2002!$A$4:$P$270,16,FALSE)</f>
        <v>5</v>
      </c>
      <c r="Q175" t="str">
        <f>VLOOKUP($A175,mittaukset_2007!$A$2:$E$268,2,FALSE)</f>
        <v>kuusi</v>
      </c>
      <c r="R175">
        <f>VLOOKUP($A175,mittaukset_2007!$A$2:$E$268,3,FALSE)</f>
        <v>328</v>
      </c>
      <c r="S175">
        <f>VLOOKUP($A175,mittaukset_2007!$A$2:$E$268,4,FALSE)</f>
        <v>341</v>
      </c>
      <c r="T175">
        <f>VLOOKUP($A175,mittaukset_2007!$A$2:$E$268,5,FALSE)</f>
        <v>1</v>
      </c>
      <c r="U175">
        <f>IF(ISNA(VLOOKUP($A175,maastolomake_2010!$A$2:$AF$230,3,FALSE)),"",VLOOKUP($A175,maastolomake_2010!$A$2:$AF$230,3,FALSE))</f>
      </c>
      <c r="V175">
        <f>IF(ISNA(VLOOKUP($A175,maastolomake_2010!$A$2:$AF$230,6,FALSE)),"",VLOOKUP($A175,maastolomake_2010!$A$2:$AF$230,6,FALSE))</f>
      </c>
      <c r="W175">
        <f>IF(ISNA(VLOOKUP($A175,maastolomake_2010!$A$2:$AF$230,7,FALSE)),"",VLOOKUP($A175,maastolomake_2010!$A$2:$AF$230,7,FALSE))</f>
      </c>
      <c r="X175">
        <f>IF(ISNA(VLOOKUP($A175,maastolomake_2010!$A$2:$AF$230,8,FALSE)),"",VLOOKUP($A175,maastolomake_2010!$A$2:$AF$230,8,FALSE))</f>
      </c>
      <c r="Y175">
        <f>IF(ISNA(VLOOKUP($A175,maastolomake_2010!$A$2:$AF$230,9,FALSE)),"",VLOOKUP($A175,maastolomake_2010!$A$2:$AF$230,9,FALSE))</f>
      </c>
      <c r="Z175">
        <f>IF(ISNA(VLOOKUP($A175,maastolomake_2010!$A$2:$AF$230,10,FALSE)),"",VLOOKUP($A175,maastolomake_2010!$A$2:$AF$230,10,FALSE))</f>
      </c>
      <c r="AA175">
        <f>IF(ISNA(VLOOKUP($A175,maastolomake_2010!$A$2:$AF$230,32,FALSE)),"",IF(VLOOKUP($A175,maastolomake_2010!$A$2:$AF$230,32,FALSE)=0,"",VLOOKUP($A175,maastolomake_2010!$A$2:$AF$230,32,FALSE)))</f>
      </c>
    </row>
    <row r="176" spans="1:27" ht="12.75">
      <c r="A176">
        <v>198</v>
      </c>
      <c r="B176">
        <f>VLOOKUP($A176,mittaukset_2002!$A$4:$P$270,2,FALSE)</f>
        <v>20.511409075960795</v>
      </c>
      <c r="C176">
        <f>VLOOKUP($A176,mittaukset_2002!$A$4:$P$270,3,FALSE)</f>
        <v>6.9885329069068085</v>
      </c>
      <c r="D176">
        <f>VLOOKUP($A176,mittaukset_2002!$A$4:$P$270,4,FALSE)</f>
        <v>0.6326703473863811</v>
      </c>
      <c r="E176">
        <f>VLOOKUP($A176,mittaukset_2002!$A$4:$P$270,5,FALSE)</f>
        <v>2515352.6780778957</v>
      </c>
      <c r="F176">
        <f>VLOOKUP($A176,mittaukset_2002!$A$4:$P$270,6,FALSE)</f>
        <v>6860010.286426797</v>
      </c>
      <c r="G176">
        <f>VLOOKUP($A176,mittaukset_2002!$A$4:$P$270,7,FALSE)</f>
        <v>158.69267034738638</v>
      </c>
      <c r="H176">
        <f>VLOOKUP($A176,mittaukset_2002!$A$4:$P$270,8,FALSE)</f>
        <v>2</v>
      </c>
      <c r="I176">
        <f>VLOOKUP($A176,mittaukset_2002!$A$4:$P$270,9,FALSE)</f>
        <v>11</v>
      </c>
      <c r="J176">
        <f>VLOOKUP($A176,mittaukset_2002!$A$4:$P$270,10,FALSE)</f>
        <v>304</v>
      </c>
      <c r="K176" t="str">
        <f>VLOOKUP($A176,mittaukset_2002!$A$4:$P$270,11,FALSE)</f>
        <v> </v>
      </c>
      <c r="L176">
        <f>VLOOKUP($A176,mittaukset_2002!$A$4:$P$270,12,FALSE)</f>
        <v>23.9</v>
      </c>
      <c r="M176">
        <f>VLOOKUP($A176,mittaukset_2002!$A$4:$P$270,13,FALSE)</f>
        <v>5.7</v>
      </c>
      <c r="N176">
        <f>VLOOKUP($A176,mittaukset_2002!$A$4:$P$270,14,FALSE)</f>
        <v>-99</v>
      </c>
      <c r="O176">
        <f>VLOOKUP($A176,mittaukset_2002!$A$4:$P$270,15,FALSE)</f>
        <v>-99</v>
      </c>
      <c r="P176">
        <f>VLOOKUP($A176,mittaukset_2002!$A$4:$P$270,16,FALSE)</f>
        <v>6</v>
      </c>
      <c r="Q176" t="str">
        <f>VLOOKUP($A176,mittaukset_2007!$A$2:$E$268,2,FALSE)</f>
        <v>kuusi</v>
      </c>
      <c r="R176">
        <f>VLOOKUP($A176,mittaukset_2007!$A$2:$E$268,3,FALSE)</f>
        <v>313</v>
      </c>
      <c r="S176">
        <f>VLOOKUP($A176,mittaukset_2007!$A$2:$E$268,4,FALSE)</f>
        <v>290</v>
      </c>
      <c r="T176">
        <f>VLOOKUP($A176,mittaukset_2007!$A$2:$E$268,5,FALSE)</f>
        <v>0</v>
      </c>
      <c r="U176">
        <f>IF(ISNA(VLOOKUP($A176,maastolomake_2010!$A$2:$AF$230,3,FALSE)),"",VLOOKUP($A176,maastolomake_2010!$A$2:$AF$230,3,FALSE))</f>
        <v>179</v>
      </c>
      <c r="V176">
        <f>IF(ISNA(VLOOKUP($A176,maastolomake_2010!$A$2:$AF$230,6,FALSE)),"",VLOOKUP($A176,maastolomake_2010!$A$2:$AF$230,6,FALSE))</f>
        <v>1</v>
      </c>
      <c r="W176">
        <f>IF(ISNA(VLOOKUP($A176,maastolomake_2010!$A$2:$AF$230,7,FALSE)),"",VLOOKUP($A176,maastolomake_2010!$A$2:$AF$230,7,FALSE))</f>
        <v>1</v>
      </c>
      <c r="X176">
        <f>IF(ISNA(VLOOKUP($A176,maastolomake_2010!$A$2:$AF$230,8,FALSE)),"",VLOOKUP($A176,maastolomake_2010!$A$2:$AF$230,8,FALSE))</f>
        <v>2</v>
      </c>
      <c r="Y176">
        <f>IF(ISNA(VLOOKUP($A176,maastolomake_2010!$A$2:$AF$230,9,FALSE)),"",VLOOKUP($A176,maastolomake_2010!$A$2:$AF$230,9,FALSE))</f>
        <v>11</v>
      </c>
      <c r="Z176">
        <f>IF(ISNA(VLOOKUP($A176,maastolomake_2010!$A$2:$AF$230,10,FALSE)),"",VLOOKUP($A176,maastolomake_2010!$A$2:$AF$230,10,FALSE))</f>
        <v>317</v>
      </c>
      <c r="AA176">
        <f>IF(ISNA(VLOOKUP($A176,maastolomake_2010!$A$2:$AF$230,32,FALSE)),"",IF(VLOOKUP($A176,maastolomake_2010!$A$2:$AF$230,32,FALSE)=0,"",VLOOKUP($A176,maastolomake_2010!$A$2:$AF$230,32,FALSE)))</f>
      </c>
    </row>
    <row r="177" spans="1:27" ht="12.75">
      <c r="A177">
        <v>199</v>
      </c>
      <c r="B177">
        <f>VLOOKUP($A177,mittaukset_2002!$A$4:$P$270,2,FALSE)</f>
        <v>17.015682906890476</v>
      </c>
      <c r="C177">
        <f>VLOOKUP($A177,mittaukset_2002!$A$4:$P$270,3,FALSE)</f>
        <v>12.062432513109474</v>
      </c>
      <c r="D177">
        <f>VLOOKUP($A177,mittaukset_2002!$A$4:$P$270,4,FALSE)</f>
        <v>0.937262882835551</v>
      </c>
      <c r="E177">
        <f>VLOOKUP($A177,mittaukset_2002!$A$4:$P$270,5,FALSE)</f>
        <v>2515350.2542117992</v>
      </c>
      <c r="F177">
        <f>VLOOKUP($A177,mittaukset_2002!$A$4:$P$270,6,FALSE)</f>
        <v>6860015.951180261</v>
      </c>
      <c r="G177">
        <f>VLOOKUP($A177,mittaukset_2002!$A$4:$P$270,7,FALSE)</f>
        <v>158.99726288283554</v>
      </c>
      <c r="H177">
        <f>VLOOKUP($A177,mittaukset_2002!$A$4:$P$270,8,FALSE)</f>
        <v>2</v>
      </c>
      <c r="I177">
        <f>VLOOKUP($A177,mittaukset_2002!$A$4:$P$270,9,FALSE)</f>
        <v>11</v>
      </c>
      <c r="J177">
        <f>VLOOKUP($A177,mittaukset_2002!$A$4:$P$270,10,FALSE)</f>
        <v>254</v>
      </c>
      <c r="K177" t="str">
        <f>VLOOKUP($A177,mittaukset_2002!$A$4:$P$270,11,FALSE)</f>
        <v> </v>
      </c>
      <c r="L177">
        <f>VLOOKUP($A177,mittaukset_2002!$A$4:$P$270,12,FALSE)</f>
        <v>27.2</v>
      </c>
      <c r="M177">
        <f>VLOOKUP($A177,mittaukset_2002!$A$4:$P$270,13,FALSE)</f>
        <v>13.8</v>
      </c>
      <c r="N177">
        <f>VLOOKUP($A177,mittaukset_2002!$A$4:$P$270,14,FALSE)</f>
        <v>-99</v>
      </c>
      <c r="O177">
        <f>VLOOKUP($A177,mittaukset_2002!$A$4:$P$270,15,FALSE)</f>
        <v>-99</v>
      </c>
      <c r="P177">
        <f>VLOOKUP($A177,mittaukset_2002!$A$4:$P$270,16,FALSE)</f>
        <v>5</v>
      </c>
      <c r="Q177" t="str">
        <f>VLOOKUP($A177,mittaukset_2007!$A$2:$E$268,2,FALSE)</f>
        <v>kuusi</v>
      </c>
      <c r="R177">
        <f>VLOOKUP($A177,mittaukset_2007!$A$2:$E$268,3,FALSE)</f>
        <v>256</v>
      </c>
      <c r="S177">
        <f>VLOOKUP($A177,mittaukset_2007!$A$2:$E$268,4,FALSE)</f>
        <v>249</v>
      </c>
      <c r="T177">
        <f>VLOOKUP($A177,mittaukset_2007!$A$2:$E$268,5,FALSE)</f>
        <v>1</v>
      </c>
      <c r="U177">
        <f>IF(ISNA(VLOOKUP($A177,maastolomake_2010!$A$2:$AF$230,3,FALSE)),"",VLOOKUP($A177,maastolomake_2010!$A$2:$AF$230,3,FALSE))</f>
      </c>
      <c r="V177">
        <f>IF(ISNA(VLOOKUP($A177,maastolomake_2010!$A$2:$AF$230,6,FALSE)),"",VLOOKUP($A177,maastolomake_2010!$A$2:$AF$230,6,FALSE))</f>
      </c>
      <c r="W177">
        <f>IF(ISNA(VLOOKUP($A177,maastolomake_2010!$A$2:$AF$230,7,FALSE)),"",VLOOKUP($A177,maastolomake_2010!$A$2:$AF$230,7,FALSE))</f>
      </c>
      <c r="X177">
        <f>IF(ISNA(VLOOKUP($A177,maastolomake_2010!$A$2:$AF$230,8,FALSE)),"",VLOOKUP($A177,maastolomake_2010!$A$2:$AF$230,8,FALSE))</f>
      </c>
      <c r="Y177">
        <f>IF(ISNA(VLOOKUP($A177,maastolomake_2010!$A$2:$AF$230,9,FALSE)),"",VLOOKUP($A177,maastolomake_2010!$A$2:$AF$230,9,FALSE))</f>
      </c>
      <c r="Z177">
        <f>IF(ISNA(VLOOKUP($A177,maastolomake_2010!$A$2:$AF$230,10,FALSE)),"",VLOOKUP($A177,maastolomake_2010!$A$2:$AF$230,10,FALSE))</f>
      </c>
      <c r="AA177">
        <f>IF(ISNA(VLOOKUP($A177,maastolomake_2010!$A$2:$AF$230,32,FALSE)),"",IF(VLOOKUP($A177,maastolomake_2010!$A$2:$AF$230,32,FALSE)=0,"",VLOOKUP($A177,maastolomake_2010!$A$2:$AF$230,32,FALSE)))</f>
      </c>
    </row>
    <row r="178" spans="1:27" ht="12.75">
      <c r="A178">
        <v>200</v>
      </c>
      <c r="B178">
        <f>VLOOKUP($A178,mittaukset_2002!$A$4:$P$270,2,FALSE)</f>
        <v>20.92736478454747</v>
      </c>
      <c r="C178">
        <f>VLOOKUP($A178,mittaukset_2002!$A$4:$P$270,3,FALSE)</f>
        <v>10.817338229275844</v>
      </c>
      <c r="D178">
        <f>VLOOKUP($A178,mittaukset_2002!$A$4:$P$270,4,FALSE)</f>
        <v>0.7276581663708224</v>
      </c>
      <c r="E178">
        <f>VLOOKUP($A178,mittaukset_2002!$A$4:$P$270,5,FALSE)</f>
        <v>2515353.8426187634</v>
      </c>
      <c r="F178">
        <f>VLOOKUP($A178,mittaukset_2002!$A$4:$P$270,6,FALSE)</f>
        <v>6860013.957477587</v>
      </c>
      <c r="G178">
        <f>VLOOKUP($A178,mittaukset_2002!$A$4:$P$270,7,FALSE)</f>
        <v>158.78765816637082</v>
      </c>
      <c r="H178">
        <f>VLOOKUP($A178,mittaukset_2002!$A$4:$P$270,8,FALSE)</f>
        <v>2</v>
      </c>
      <c r="I178">
        <f>VLOOKUP($A178,mittaukset_2002!$A$4:$P$270,9,FALSE)</f>
        <v>14</v>
      </c>
      <c r="J178">
        <f>VLOOKUP($A178,mittaukset_2002!$A$4:$P$270,10,FALSE)</f>
        <v>335</v>
      </c>
      <c r="K178" t="str">
        <f>VLOOKUP($A178,mittaukset_2002!$A$4:$P$270,11,FALSE)</f>
        <v>hieman vinossa</v>
      </c>
      <c r="L178">
        <f>VLOOKUP($A178,mittaukset_2002!$A$4:$P$270,12,FALSE)</f>
        <v>25.7</v>
      </c>
      <c r="M178">
        <f>VLOOKUP($A178,mittaukset_2002!$A$4:$P$270,13,FALSE)</f>
        <v>5.6</v>
      </c>
      <c r="N178">
        <f>VLOOKUP($A178,mittaukset_2002!$A$4:$P$270,14,FALSE)</f>
        <v>-99</v>
      </c>
      <c r="O178">
        <f>VLOOKUP($A178,mittaukset_2002!$A$4:$P$270,15,FALSE)</f>
        <v>-99</v>
      </c>
      <c r="P178">
        <f>VLOOKUP($A178,mittaukset_2002!$A$4:$P$270,16,FALSE)</f>
        <v>6</v>
      </c>
      <c r="Q178" t="str">
        <f>VLOOKUP($A178,mittaukset_2007!$A$2:$E$268,2,FALSE)</f>
        <v>kuusi</v>
      </c>
      <c r="R178">
        <f>VLOOKUP($A178,mittaukset_2007!$A$2:$E$268,3,FALSE)</f>
        <v>343</v>
      </c>
      <c r="S178">
        <f>VLOOKUP($A178,mittaukset_2007!$A$2:$E$268,4,FALSE)</f>
        <v>342</v>
      </c>
      <c r="T178">
        <f>VLOOKUP($A178,mittaukset_2007!$A$2:$E$268,5,FALSE)</f>
        <v>0</v>
      </c>
      <c r="U178">
        <f>IF(ISNA(VLOOKUP($A178,maastolomake_2010!$A$2:$AF$230,3,FALSE)),"",VLOOKUP($A178,maastolomake_2010!$A$2:$AF$230,3,FALSE))</f>
        <v>182</v>
      </c>
      <c r="V178">
        <f>IF(ISNA(VLOOKUP($A178,maastolomake_2010!$A$2:$AF$230,6,FALSE)),"",VLOOKUP($A178,maastolomake_2010!$A$2:$AF$230,6,FALSE))</f>
        <v>1</v>
      </c>
      <c r="W178">
        <f>IF(ISNA(VLOOKUP($A178,maastolomake_2010!$A$2:$AF$230,7,FALSE)),"",VLOOKUP($A178,maastolomake_2010!$A$2:$AF$230,7,FALSE))</f>
        <v>1</v>
      </c>
      <c r="X178">
        <f>IF(ISNA(VLOOKUP($A178,maastolomake_2010!$A$2:$AF$230,8,FALSE)),"",VLOOKUP($A178,maastolomake_2010!$A$2:$AF$230,8,FALSE))</f>
        <v>2</v>
      </c>
      <c r="Y178">
        <f>IF(ISNA(VLOOKUP($A178,maastolomake_2010!$A$2:$AF$230,9,FALSE)),"",VLOOKUP($A178,maastolomake_2010!$A$2:$AF$230,9,FALSE))</f>
        <v>11</v>
      </c>
      <c r="Z178">
        <f>IF(ISNA(VLOOKUP($A178,maastolomake_2010!$A$2:$AF$230,10,FALSE)),"",VLOOKUP($A178,maastolomake_2010!$A$2:$AF$230,10,FALSE))</f>
        <v>352</v>
      </c>
      <c r="AA178">
        <f>IF(ISNA(VLOOKUP($A178,maastolomake_2010!$A$2:$AF$230,32,FALSE)),"",IF(VLOOKUP($A178,maastolomake_2010!$A$2:$AF$230,32,FALSE)=0,"",VLOOKUP($A178,maastolomake_2010!$A$2:$AF$230,32,FALSE)))</f>
      </c>
    </row>
    <row r="179" spans="1:27" ht="12.75">
      <c r="A179">
        <v>201</v>
      </c>
      <c r="B179">
        <f>VLOOKUP($A179,mittaukset_2002!$A$4:$P$270,2,FALSE)</f>
        <v>24.649264985712133</v>
      </c>
      <c r="C179">
        <f>VLOOKUP($A179,mittaukset_2002!$A$4:$P$270,3,FALSE)</f>
        <v>6.916254354970505</v>
      </c>
      <c r="D179">
        <f>VLOOKUP($A179,mittaukset_2002!$A$4:$P$270,4,FALSE)</f>
        <v>0.788022415057703</v>
      </c>
      <c r="E179">
        <f>VLOOKUP($A179,mittaukset_2002!$A$4:$P$270,5,FALSE)</f>
        <v>2515356.720012382</v>
      </c>
      <c r="F179">
        <f>VLOOKUP($A179,mittaukset_2002!$A$4:$P$270,6,FALSE)</f>
        <v>6860009.397696621</v>
      </c>
      <c r="G179">
        <f>VLOOKUP($A179,mittaukset_2002!$A$4:$P$270,7,FALSE)</f>
        <v>158.8480224150577</v>
      </c>
      <c r="H179">
        <f>VLOOKUP($A179,mittaukset_2002!$A$4:$P$270,8,FALSE)</f>
        <v>50</v>
      </c>
      <c r="I179">
        <f>VLOOKUP($A179,mittaukset_2002!$A$4:$P$270,9,FALSE)</f>
        <v>14</v>
      </c>
      <c r="J179">
        <f>VLOOKUP($A179,mittaukset_2002!$A$4:$P$270,10,FALSE)</f>
        <v>412</v>
      </c>
      <c r="K179" t="str">
        <f>VLOOKUP($A179,mittaukset_2002!$A$4:$P$270,11,FALSE)</f>
        <v>hyvin vinossa tyvillä</v>
      </c>
      <c r="L179">
        <f>VLOOKUP($A179,mittaukset_2002!$A$4:$P$270,12,FALSE)</f>
        <v>26</v>
      </c>
      <c r="M179">
        <f>VLOOKUP($A179,mittaukset_2002!$A$4:$P$270,13,FALSE)</f>
        <v>4.8</v>
      </c>
      <c r="N179">
        <f>VLOOKUP($A179,mittaukset_2002!$A$4:$P$270,14,FALSE)</f>
        <v>-99</v>
      </c>
      <c r="O179">
        <f>VLOOKUP($A179,mittaukset_2002!$A$4:$P$270,15,FALSE)</f>
        <v>-99</v>
      </c>
      <c r="P179">
        <f>VLOOKUP($A179,mittaukset_2002!$A$4:$P$270,16,FALSE)</f>
        <v>6</v>
      </c>
      <c r="Q179" t="str">
        <f>VLOOKUP($A179,mittaukset_2007!$A$2:$E$268,2,FALSE)</f>
        <v>douglaskuusi</v>
      </c>
      <c r="R179">
        <f>VLOOKUP($A179,mittaukset_2007!$A$2:$E$268,3,FALSE)</f>
        <v>482</v>
      </c>
      <c r="S179">
        <f>VLOOKUP($A179,mittaukset_2007!$A$2:$E$268,4,FALSE)</f>
        <v>0</v>
      </c>
      <c r="T179">
        <f>VLOOKUP($A179,mittaukset_2007!$A$2:$E$268,5,FALSE)</f>
        <v>0</v>
      </c>
      <c r="U179">
        <f>IF(ISNA(VLOOKUP($A179,maastolomake_2010!$A$2:$AF$230,3,FALSE)),"",VLOOKUP($A179,maastolomake_2010!$A$2:$AF$230,3,FALSE))</f>
      </c>
      <c r="V179">
        <f>IF(ISNA(VLOOKUP($A179,maastolomake_2010!$A$2:$AF$230,6,FALSE)),"",VLOOKUP($A179,maastolomake_2010!$A$2:$AF$230,6,FALSE))</f>
      </c>
      <c r="W179">
        <f>IF(ISNA(VLOOKUP($A179,maastolomake_2010!$A$2:$AF$230,7,FALSE)),"",VLOOKUP($A179,maastolomake_2010!$A$2:$AF$230,7,FALSE))</f>
      </c>
      <c r="X179">
        <f>IF(ISNA(VLOOKUP($A179,maastolomake_2010!$A$2:$AF$230,8,FALSE)),"",VLOOKUP($A179,maastolomake_2010!$A$2:$AF$230,8,FALSE))</f>
      </c>
      <c r="Y179">
        <f>IF(ISNA(VLOOKUP($A179,maastolomake_2010!$A$2:$AF$230,9,FALSE)),"",VLOOKUP($A179,maastolomake_2010!$A$2:$AF$230,9,FALSE))</f>
      </c>
      <c r="Z179">
        <f>IF(ISNA(VLOOKUP($A179,maastolomake_2010!$A$2:$AF$230,10,FALSE)),"",VLOOKUP($A179,maastolomake_2010!$A$2:$AF$230,10,FALSE))</f>
      </c>
      <c r="AA179">
        <f>IF(ISNA(VLOOKUP($A179,maastolomake_2010!$A$2:$AF$230,32,FALSE)),"",IF(VLOOKUP($A179,maastolomake_2010!$A$2:$AF$230,32,FALSE)=0,"",VLOOKUP($A179,maastolomake_2010!$A$2:$AF$230,32,FALSE)))</f>
      </c>
    </row>
    <row r="180" spans="1:27" ht="12.75">
      <c r="A180">
        <v>202</v>
      </c>
      <c r="B180">
        <f>VLOOKUP($A180,mittaukset_2002!$A$4:$P$270,2,FALSE)</f>
        <v>26.576948392633863</v>
      </c>
      <c r="C180">
        <f>VLOOKUP($A180,mittaukset_2002!$A$4:$P$270,3,FALSE)</f>
        <v>6.6630725162825115</v>
      </c>
      <c r="D180">
        <f>VLOOKUP($A180,mittaukset_2002!$A$4:$P$270,4,FALSE)</f>
        <v>1.0697771298575443</v>
      </c>
      <c r="E180">
        <f>VLOOKUP($A180,mittaukset_2002!$A$4:$P$270,5,FALSE)</f>
        <v>2515358.559621611</v>
      </c>
      <c r="F180">
        <f>VLOOKUP($A180,mittaukset_2002!$A$4:$P$270,6,FALSE)</f>
        <v>6860008.768488987</v>
      </c>
      <c r="G180">
        <f>VLOOKUP($A180,mittaukset_2002!$A$4:$P$270,7,FALSE)</f>
        <v>159.12977712985756</v>
      </c>
      <c r="H180">
        <f>VLOOKUP($A180,mittaukset_2002!$A$4:$P$270,8,FALSE)</f>
        <v>50</v>
      </c>
      <c r="I180">
        <f>VLOOKUP($A180,mittaukset_2002!$A$4:$P$270,9,FALSE)</f>
        <v>14</v>
      </c>
      <c r="J180">
        <f>VLOOKUP($A180,mittaukset_2002!$A$4:$P$270,10,FALSE)</f>
        <v>396</v>
      </c>
      <c r="K180" t="str">
        <f>VLOOKUP($A180,mittaukset_2002!$A$4:$P$270,11,FALSE)</f>
        <v>hyvin vinossa tyvillä</v>
      </c>
      <c r="L180">
        <f>VLOOKUP($A180,mittaukset_2002!$A$4:$P$270,12,FALSE)</f>
        <v>27.1</v>
      </c>
      <c r="M180">
        <f>VLOOKUP($A180,mittaukset_2002!$A$4:$P$270,13,FALSE)</f>
        <v>7</v>
      </c>
      <c r="N180">
        <f>VLOOKUP($A180,mittaukset_2002!$A$4:$P$270,14,FALSE)</f>
        <v>-99</v>
      </c>
      <c r="O180">
        <f>VLOOKUP($A180,mittaukset_2002!$A$4:$P$270,15,FALSE)</f>
        <v>-99</v>
      </c>
      <c r="P180">
        <f>VLOOKUP($A180,mittaukset_2002!$A$4:$P$270,16,FALSE)</f>
        <v>6</v>
      </c>
      <c r="Q180" t="str">
        <f>VLOOKUP($A180,mittaukset_2007!$A$2:$E$268,2,FALSE)</f>
        <v>douglaskuusi</v>
      </c>
      <c r="R180">
        <f>VLOOKUP($A180,mittaukset_2007!$A$2:$E$268,3,FALSE)</f>
        <v>412</v>
      </c>
      <c r="S180">
        <f>VLOOKUP($A180,mittaukset_2007!$A$2:$E$268,4,FALSE)</f>
        <v>429</v>
      </c>
      <c r="T180">
        <f>VLOOKUP($A180,mittaukset_2007!$A$2:$E$268,5,FALSE)</f>
        <v>0</v>
      </c>
      <c r="U180">
        <f>IF(ISNA(VLOOKUP($A180,maastolomake_2010!$A$2:$AF$230,3,FALSE)),"",VLOOKUP($A180,maastolomake_2010!$A$2:$AF$230,3,FALSE))</f>
        <v>180</v>
      </c>
      <c r="V180">
        <f>IF(ISNA(VLOOKUP($A180,maastolomake_2010!$A$2:$AF$230,6,FALSE)),"",VLOOKUP($A180,maastolomake_2010!$A$2:$AF$230,6,FALSE))</f>
        <v>1</v>
      </c>
      <c r="W180">
        <f>IF(ISNA(VLOOKUP($A180,maastolomake_2010!$A$2:$AF$230,7,FALSE)),"",VLOOKUP($A180,maastolomake_2010!$A$2:$AF$230,7,FALSE))</f>
        <v>1</v>
      </c>
      <c r="X180">
        <f>IF(ISNA(VLOOKUP($A180,maastolomake_2010!$A$2:$AF$230,8,FALSE)),"",VLOOKUP($A180,maastolomake_2010!$A$2:$AF$230,8,FALSE))</f>
        <v>21</v>
      </c>
      <c r="Y180">
        <f>IF(ISNA(VLOOKUP($A180,maastolomake_2010!$A$2:$AF$230,9,FALSE)),"",VLOOKUP($A180,maastolomake_2010!$A$2:$AF$230,9,FALSE))</f>
        <v>11</v>
      </c>
      <c r="Z180">
        <f>IF(ISNA(VLOOKUP($A180,maastolomake_2010!$A$2:$AF$230,10,FALSE)),"",VLOOKUP($A180,maastolomake_2010!$A$2:$AF$230,10,FALSE))</f>
        <v>422</v>
      </c>
      <c r="AA180" t="str">
        <f>IF(ISNA(VLOOKUP($A180,maastolomake_2010!$A$2:$AF$230,32,FALSE)),"",IF(VLOOKUP($A180,maastolomake_2010!$A$2:$AF$230,32,FALSE)=0,"",VLOOKUP($A180,maastolomake_2010!$A$2:$AF$230,32,FALSE)))</f>
        <v>Douglaskuusi</v>
      </c>
    </row>
    <row r="181" spans="1:27" ht="12.75">
      <c r="A181">
        <v>203</v>
      </c>
      <c r="B181">
        <f>VLOOKUP($A181,mittaukset_2002!$A$4:$P$270,2,FALSE)</f>
        <v>26.87059524246222</v>
      </c>
      <c r="C181">
        <f>VLOOKUP($A181,mittaukset_2002!$A$4:$P$270,3,FALSE)</f>
        <v>3.278689672043292</v>
      </c>
      <c r="D181">
        <f>VLOOKUP($A181,mittaukset_2002!$A$4:$P$270,4,FALSE)</f>
        <v>1.1282343836407533</v>
      </c>
      <c r="E181">
        <f>VLOOKUP($A181,mittaukset_2002!$A$4:$P$270,5,FALSE)</f>
        <v>2515358.1785270413</v>
      </c>
      <c r="F181">
        <f>VLOOKUP($A181,mittaukset_2002!$A$4:$P$270,6,FALSE)</f>
        <v>6860005.392834586</v>
      </c>
      <c r="G181">
        <f>VLOOKUP($A181,mittaukset_2002!$A$4:$P$270,7,FALSE)</f>
        <v>159.18823438364075</v>
      </c>
      <c r="H181">
        <f>VLOOKUP($A181,mittaukset_2002!$A$4:$P$270,8,FALSE)</f>
        <v>11</v>
      </c>
      <c r="I181">
        <f>VLOOKUP($A181,mittaukset_2002!$A$4:$P$270,9,FALSE)</f>
        <v>11</v>
      </c>
      <c r="J181">
        <f>VLOOKUP($A181,mittaukset_2002!$A$4:$P$270,10,FALSE)</f>
        <v>125</v>
      </c>
      <c r="K181" t="str">
        <f>VLOOKUP($A181,mittaukset_2002!$A$4:$P$270,11,FALSE)</f>
        <v> </v>
      </c>
      <c r="L181">
        <f>VLOOKUP($A181,mittaukset_2002!$A$4:$P$270,12,FALSE)</f>
        <v>9.6</v>
      </c>
      <c r="M181">
        <f>VLOOKUP($A181,mittaukset_2002!$A$4:$P$270,13,FALSE)</f>
        <v>1.7</v>
      </c>
      <c r="N181">
        <f>VLOOKUP($A181,mittaukset_2002!$A$4:$P$270,14,FALSE)</f>
        <v>-99</v>
      </c>
      <c r="O181">
        <f>VLOOKUP($A181,mittaukset_2002!$A$4:$P$270,15,FALSE)</f>
        <v>-99</v>
      </c>
      <c r="P181">
        <f>VLOOKUP($A181,mittaukset_2002!$A$4:$P$270,16,FALSE)</f>
        <v>6</v>
      </c>
      <c r="Q181" t="str">
        <f>VLOOKUP($A181,mittaukset_2007!$A$2:$E$268,2,FALSE)</f>
        <v>vaahtera</v>
      </c>
      <c r="R181">
        <f>VLOOKUP($A181,mittaukset_2007!$A$2:$E$268,3,FALSE)</f>
        <v>129</v>
      </c>
      <c r="S181">
        <f>VLOOKUP($A181,mittaukset_2007!$A$2:$E$268,4,FALSE)</f>
        <v>133</v>
      </c>
      <c r="T181">
        <f>VLOOKUP($A181,mittaukset_2007!$A$2:$E$268,5,FALSE)</f>
        <v>0</v>
      </c>
      <c r="U181">
        <f>IF(ISNA(VLOOKUP($A181,maastolomake_2010!$A$2:$AF$230,3,FALSE)),"",VLOOKUP($A181,maastolomake_2010!$A$2:$AF$230,3,FALSE))</f>
        <v>706</v>
      </c>
      <c r="V181">
        <f>IF(ISNA(VLOOKUP($A181,maastolomake_2010!$A$2:$AF$230,6,FALSE)),"",VLOOKUP($A181,maastolomake_2010!$A$2:$AF$230,6,FALSE))</f>
        <v>3</v>
      </c>
      <c r="W181">
        <f>IF(ISNA(VLOOKUP($A181,maastolomake_2010!$A$2:$AF$230,7,FALSE)),"",VLOOKUP($A181,maastolomake_2010!$A$2:$AF$230,7,FALSE))</f>
        <v>2</v>
      </c>
      <c r="X181">
        <f>IF(ISNA(VLOOKUP($A181,maastolomake_2010!$A$2:$AF$230,8,FALSE)),"",VLOOKUP($A181,maastolomake_2010!$A$2:$AF$230,8,FALSE))</f>
        <v>20</v>
      </c>
      <c r="Y181">
        <f>IF(ISNA(VLOOKUP($A181,maastolomake_2010!$A$2:$AF$230,9,FALSE)),"",VLOOKUP($A181,maastolomake_2010!$A$2:$AF$230,9,FALSE))</f>
        <v>11</v>
      </c>
      <c r="Z181">
        <f>IF(ISNA(VLOOKUP($A181,maastolomake_2010!$A$2:$AF$230,10,FALSE)),"",VLOOKUP($A181,maastolomake_2010!$A$2:$AF$230,10,FALSE))</f>
        <v>128</v>
      </c>
      <c r="AA181" t="str">
        <f>IF(ISNA(VLOOKUP($A181,maastolomake_2010!$A$2:$AF$230,32,FALSE)),"",IF(VLOOKUP($A181,maastolomake_2010!$A$2:$AF$230,32,FALSE)=0,"",VLOOKUP($A181,maastolomake_2010!$A$2:$AF$230,32,FALSE)))</f>
        <v>Vaahtera</v>
      </c>
    </row>
    <row r="182" spans="1:27" ht="12.75">
      <c r="A182">
        <v>204</v>
      </c>
      <c r="B182">
        <f>VLOOKUP($A182,mittaukset_2002!$A$4:$P$270,2,FALSE)</f>
        <v>24.36786114976986</v>
      </c>
      <c r="C182">
        <f>VLOOKUP($A182,mittaukset_2002!$A$4:$P$270,3,FALSE)</f>
        <v>0.4741268080954839</v>
      </c>
      <c r="D182">
        <f>VLOOKUP($A182,mittaukset_2002!$A$4:$P$270,4,FALSE)</f>
        <v>0.8788442403584683</v>
      </c>
      <c r="E182">
        <f>VLOOKUP($A182,mittaukset_2002!$A$4:$P$270,5,FALSE)</f>
        <v>2515355.170826516</v>
      </c>
      <c r="F182">
        <f>VLOOKUP($A182,mittaukset_2002!$A$4:$P$270,6,FALSE)</f>
        <v>6860003.138286217</v>
      </c>
      <c r="G182">
        <f>VLOOKUP($A182,mittaukset_2002!$A$4:$P$270,7,FALSE)</f>
        <v>158.93884424035846</v>
      </c>
      <c r="H182">
        <f>VLOOKUP($A182,mittaukset_2002!$A$4:$P$270,8,FALSE)</f>
        <v>6</v>
      </c>
      <c r="I182">
        <f>VLOOKUP($A182,mittaukset_2002!$A$4:$P$270,9,FALSE)</f>
        <v>11</v>
      </c>
      <c r="J182">
        <f>VLOOKUP($A182,mittaukset_2002!$A$4:$P$270,10,FALSE)</f>
        <v>73</v>
      </c>
      <c r="K182" t="str">
        <f>VLOOKUP($A182,mittaukset_2002!$A$4:$P$270,11,FALSE)</f>
        <v> </v>
      </c>
      <c r="L182">
        <f>VLOOKUP($A182,mittaukset_2002!$A$4:$P$270,12,FALSE)</f>
        <v>8.4</v>
      </c>
      <c r="M182">
        <f>VLOOKUP($A182,mittaukset_2002!$A$4:$P$270,13,FALSE)</f>
        <v>3.5</v>
      </c>
      <c r="N182">
        <f>VLOOKUP($A182,mittaukset_2002!$A$4:$P$270,14,FALSE)</f>
        <v>-99</v>
      </c>
      <c r="O182">
        <f>VLOOKUP($A182,mittaukset_2002!$A$4:$P$270,15,FALSE)</f>
        <v>-99</v>
      </c>
      <c r="P182">
        <f>VLOOKUP($A182,mittaukset_2002!$A$4:$P$270,16,FALSE)</f>
        <v>6</v>
      </c>
      <c r="Q182" t="str">
        <f>VLOOKUP($A182,mittaukset_2007!$A$2:$E$268,2,FALSE)</f>
        <v>leppä</v>
      </c>
      <c r="R182">
        <f>VLOOKUP($A182,mittaukset_2007!$A$2:$E$268,3,FALSE)</f>
        <v>73</v>
      </c>
      <c r="S182">
        <f>VLOOKUP($A182,mittaukset_2007!$A$2:$E$268,4,FALSE)</f>
        <v>76</v>
      </c>
      <c r="T182">
        <f>VLOOKUP($A182,mittaukset_2007!$A$2:$E$268,5,FALSE)</f>
        <v>0</v>
      </c>
      <c r="U182">
        <f>IF(ISNA(VLOOKUP($A182,maastolomake_2010!$A$2:$AF$230,3,FALSE)),"",VLOOKUP($A182,maastolomake_2010!$A$2:$AF$230,3,FALSE))</f>
        <v>707</v>
      </c>
      <c r="V182">
        <f>IF(ISNA(VLOOKUP($A182,maastolomake_2010!$A$2:$AF$230,6,FALSE)),"",VLOOKUP($A182,maastolomake_2010!$A$2:$AF$230,6,FALSE))</f>
        <v>3</v>
      </c>
      <c r="W182">
        <f>IF(ISNA(VLOOKUP($A182,maastolomake_2010!$A$2:$AF$230,7,FALSE)),"",VLOOKUP($A182,maastolomake_2010!$A$2:$AF$230,7,FALSE))</f>
        <v>2</v>
      </c>
      <c r="X182">
        <f>IF(ISNA(VLOOKUP($A182,maastolomake_2010!$A$2:$AF$230,8,FALSE)),"",VLOOKUP($A182,maastolomake_2010!$A$2:$AF$230,8,FALSE))</f>
        <v>6</v>
      </c>
      <c r="Y182">
        <f>IF(ISNA(VLOOKUP($A182,maastolomake_2010!$A$2:$AF$230,9,FALSE)),"",VLOOKUP($A182,maastolomake_2010!$A$2:$AF$230,9,FALSE))</f>
        <v>11</v>
      </c>
      <c r="Z182">
        <f>IF(ISNA(VLOOKUP($A182,maastolomake_2010!$A$2:$AF$230,10,FALSE)),"",VLOOKUP($A182,maastolomake_2010!$A$2:$AF$230,10,FALSE))</f>
        <v>74</v>
      </c>
      <c r="AA182">
        <f>IF(ISNA(VLOOKUP($A182,maastolomake_2010!$A$2:$AF$230,32,FALSE)),"",IF(VLOOKUP($A182,maastolomake_2010!$A$2:$AF$230,32,FALSE)=0,"",VLOOKUP($A182,maastolomake_2010!$A$2:$AF$230,32,FALSE)))</f>
      </c>
    </row>
    <row r="183" spans="1:27" ht="12.75">
      <c r="A183">
        <v>205</v>
      </c>
      <c r="B183">
        <f>VLOOKUP($A183,mittaukset_2002!$A$4:$P$270,2,FALSE)</f>
        <v>28.784766323782474</v>
      </c>
      <c r="C183">
        <f>VLOOKUP($A183,mittaukset_2002!$A$4:$P$270,3,FALSE)</f>
        <v>0.5645511363152274</v>
      </c>
      <c r="D183">
        <f>VLOOKUP($A183,mittaukset_2002!$A$4:$P$270,4,FALSE)</f>
        <v>1.051108457128213</v>
      </c>
      <c r="E183">
        <f>VLOOKUP($A183,mittaukset_2002!$A$4:$P$270,5,FALSE)</f>
        <v>2515359.5184643716</v>
      </c>
      <c r="F183">
        <f>VLOOKUP($A183,mittaukset_2002!$A$4:$P$270,6,FALSE)</f>
        <v>6860002.353892851</v>
      </c>
      <c r="G183">
        <f>VLOOKUP($A183,mittaukset_2002!$A$4:$P$270,7,FALSE)</f>
        <v>159.1111084571282</v>
      </c>
      <c r="H183">
        <f>VLOOKUP($A183,mittaukset_2002!$A$4:$P$270,8,FALSE)</f>
        <v>4</v>
      </c>
      <c r="I183">
        <f>VLOOKUP($A183,mittaukset_2002!$A$4:$P$270,9,FALSE)</f>
        <v>11</v>
      </c>
      <c r="J183">
        <f>VLOOKUP($A183,mittaukset_2002!$A$4:$P$270,10,FALSE)</f>
        <v>136</v>
      </c>
      <c r="K183" t="str">
        <f>VLOOKUP($A183,mittaukset_2002!$A$4:$P$270,11,FALSE)</f>
        <v> </v>
      </c>
      <c r="L183">
        <f>VLOOKUP($A183,mittaukset_2002!$A$4:$P$270,12,FALSE)</f>
        <v>12.9</v>
      </c>
      <c r="M183">
        <f>VLOOKUP($A183,mittaukset_2002!$A$4:$P$270,13,FALSE)</f>
        <v>2.5</v>
      </c>
      <c r="N183">
        <f>VLOOKUP($A183,mittaukset_2002!$A$4:$P$270,14,FALSE)</f>
        <v>4</v>
      </c>
      <c r="O183">
        <f>VLOOKUP($A183,mittaukset_2002!$A$4:$P$270,15,FALSE)</f>
        <v>3.6</v>
      </c>
      <c r="P183">
        <f>VLOOKUP($A183,mittaukset_2002!$A$4:$P$270,16,FALSE)</f>
        <v>6</v>
      </c>
      <c r="Q183" t="str">
        <f>VLOOKUP($A183,mittaukset_2007!$A$2:$E$268,2,FALSE)</f>
        <v>koivu</v>
      </c>
      <c r="R183">
        <f>VLOOKUP($A183,mittaukset_2007!$A$2:$E$268,3,FALSE)</f>
        <v>153</v>
      </c>
      <c r="S183">
        <f>VLOOKUP($A183,mittaukset_2007!$A$2:$E$268,4,FALSE)</f>
        <v>166</v>
      </c>
      <c r="T183">
        <f>VLOOKUP($A183,mittaukset_2007!$A$2:$E$268,5,FALSE)</f>
        <v>0</v>
      </c>
      <c r="U183">
        <f>IF(ISNA(VLOOKUP($A183,maastolomake_2010!$A$2:$AF$230,3,FALSE)),"",VLOOKUP($A183,maastolomake_2010!$A$2:$AF$230,3,FALSE))</f>
        <v>198</v>
      </c>
      <c r="V183">
        <f>IF(ISNA(VLOOKUP($A183,maastolomake_2010!$A$2:$AF$230,6,FALSE)),"",VLOOKUP($A183,maastolomake_2010!$A$2:$AF$230,6,FALSE))</f>
        <v>1</v>
      </c>
      <c r="W183">
        <f>IF(ISNA(VLOOKUP($A183,maastolomake_2010!$A$2:$AF$230,7,FALSE)),"",VLOOKUP($A183,maastolomake_2010!$A$2:$AF$230,7,FALSE))</f>
        <v>1</v>
      </c>
      <c r="X183">
        <f>IF(ISNA(VLOOKUP($A183,maastolomake_2010!$A$2:$AF$230,8,FALSE)),"",VLOOKUP($A183,maastolomake_2010!$A$2:$AF$230,8,FALSE))</f>
        <v>4</v>
      </c>
      <c r="Y183">
        <f>IF(ISNA(VLOOKUP($A183,maastolomake_2010!$A$2:$AF$230,9,FALSE)),"",VLOOKUP($A183,maastolomake_2010!$A$2:$AF$230,9,FALSE))</f>
        <v>11</v>
      </c>
      <c r="Z183">
        <f>IF(ISNA(VLOOKUP($A183,maastolomake_2010!$A$2:$AF$230,10,FALSE)),"",VLOOKUP($A183,maastolomake_2010!$A$2:$AF$230,10,FALSE))</f>
        <v>164</v>
      </c>
      <c r="AA183">
        <f>IF(ISNA(VLOOKUP($A183,maastolomake_2010!$A$2:$AF$230,32,FALSE)),"",IF(VLOOKUP($A183,maastolomake_2010!$A$2:$AF$230,32,FALSE)=0,"",VLOOKUP($A183,maastolomake_2010!$A$2:$AF$230,32,FALSE)))</f>
      </c>
    </row>
    <row r="184" spans="1:27" ht="12.75">
      <c r="A184">
        <v>206</v>
      </c>
      <c r="B184">
        <f>VLOOKUP($A184,mittaukset_2002!$A$4:$P$270,2,FALSE)</f>
        <v>31.972970683634536</v>
      </c>
      <c r="C184">
        <f>VLOOKUP($A184,mittaukset_2002!$A$4:$P$270,3,FALSE)</f>
        <v>4.783561227890807</v>
      </c>
      <c r="D184">
        <f>VLOOKUP($A184,mittaukset_2002!$A$4:$P$270,4,FALSE)</f>
        <v>1.3862529598929276</v>
      </c>
      <c r="E184">
        <f>VLOOKUP($A184,mittaukset_2002!$A$4:$P$270,5,FALSE)</f>
        <v>2515363.4776875176</v>
      </c>
      <c r="F184">
        <f>VLOOKUP($A184,mittaukset_2002!$A$4:$P$270,6,FALSE)</f>
        <v>6860005.859494835</v>
      </c>
      <c r="G184">
        <f>VLOOKUP($A184,mittaukset_2002!$A$4:$P$270,7,FALSE)</f>
        <v>159.44625295989292</v>
      </c>
      <c r="H184">
        <f>VLOOKUP($A184,mittaukset_2002!$A$4:$P$270,8,FALSE)</f>
        <v>2</v>
      </c>
      <c r="I184">
        <f>VLOOKUP($A184,mittaukset_2002!$A$4:$P$270,9,FALSE)</f>
        <v>11</v>
      </c>
      <c r="J184">
        <f>VLOOKUP($A184,mittaukset_2002!$A$4:$P$270,10,FALSE)</f>
        <v>254</v>
      </c>
      <c r="K184" t="str">
        <f>VLOOKUP($A184,mittaukset_2002!$A$4:$P$270,11,FALSE)</f>
        <v> </v>
      </c>
      <c r="L184">
        <f>VLOOKUP($A184,mittaukset_2002!$A$4:$P$270,12,FALSE)</f>
        <v>22.8</v>
      </c>
      <c r="M184">
        <f>VLOOKUP($A184,mittaukset_2002!$A$4:$P$270,13,FALSE)</f>
        <v>2.4</v>
      </c>
      <c r="N184">
        <f>VLOOKUP($A184,mittaukset_2002!$A$4:$P$270,14,FALSE)</f>
        <v>-99</v>
      </c>
      <c r="O184">
        <f>VLOOKUP($A184,mittaukset_2002!$A$4:$P$270,15,FALSE)</f>
        <v>-99</v>
      </c>
      <c r="P184">
        <f>VLOOKUP($A184,mittaukset_2002!$A$4:$P$270,16,FALSE)</f>
        <v>7</v>
      </c>
      <c r="Q184" t="str">
        <f>VLOOKUP($A184,mittaukset_2007!$A$2:$E$268,2,FALSE)</f>
        <v>kuusi</v>
      </c>
      <c r="R184">
        <f>VLOOKUP($A184,mittaukset_2007!$A$2:$E$268,3,FALSE)</f>
        <v>283</v>
      </c>
      <c r="S184">
        <f>VLOOKUP($A184,mittaukset_2007!$A$2:$E$268,4,FALSE)</f>
        <v>286</v>
      </c>
      <c r="T184">
        <f>VLOOKUP($A184,mittaukset_2007!$A$2:$E$268,5,FALSE)</f>
        <v>0</v>
      </c>
      <c r="U184">
        <f>IF(ISNA(VLOOKUP($A184,maastolomake_2010!$A$2:$AF$230,3,FALSE)),"",VLOOKUP($A184,maastolomake_2010!$A$2:$AF$230,3,FALSE))</f>
        <v>705</v>
      </c>
      <c r="V184">
        <f>IF(ISNA(VLOOKUP($A184,maastolomake_2010!$A$2:$AF$230,6,FALSE)),"",VLOOKUP($A184,maastolomake_2010!$A$2:$AF$230,6,FALSE))</f>
        <v>3</v>
      </c>
      <c r="W184">
        <f>IF(ISNA(VLOOKUP($A184,maastolomake_2010!$A$2:$AF$230,7,FALSE)),"",VLOOKUP($A184,maastolomake_2010!$A$2:$AF$230,7,FALSE))</f>
        <v>1</v>
      </c>
      <c r="X184">
        <f>IF(ISNA(VLOOKUP($A184,maastolomake_2010!$A$2:$AF$230,8,FALSE)),"",VLOOKUP($A184,maastolomake_2010!$A$2:$AF$230,8,FALSE))</f>
        <v>2</v>
      </c>
      <c r="Y184">
        <f>IF(ISNA(VLOOKUP($A184,maastolomake_2010!$A$2:$AF$230,9,FALSE)),"",VLOOKUP($A184,maastolomake_2010!$A$2:$AF$230,9,FALSE))</f>
        <v>11</v>
      </c>
      <c r="Z184">
        <f>IF(ISNA(VLOOKUP($A184,maastolomake_2010!$A$2:$AF$230,10,FALSE)),"",VLOOKUP($A184,maastolomake_2010!$A$2:$AF$230,10,FALSE))</f>
        <v>296</v>
      </c>
      <c r="AA184">
        <f>IF(ISNA(VLOOKUP($A184,maastolomake_2010!$A$2:$AF$230,32,FALSE)),"",IF(VLOOKUP($A184,maastolomake_2010!$A$2:$AF$230,32,FALSE)=0,"",VLOOKUP($A184,maastolomake_2010!$A$2:$AF$230,32,FALSE)))</f>
      </c>
    </row>
    <row r="185" spans="1:27" ht="12.75">
      <c r="A185">
        <v>207</v>
      </c>
      <c r="B185">
        <f>VLOOKUP($A185,mittaukset_2002!$A$4:$P$270,2,FALSE)</f>
        <v>30.793088915601487</v>
      </c>
      <c r="C185">
        <f>VLOOKUP($A185,mittaukset_2002!$A$4:$P$270,3,FALSE)</f>
        <v>6.325297013564779</v>
      </c>
      <c r="D185">
        <f>VLOOKUP($A185,mittaukset_2002!$A$4:$P$270,4,FALSE)</f>
        <v>1.3748242174389402</v>
      </c>
      <c r="E185">
        <f>VLOOKUP($A185,mittaukset_2002!$A$4:$P$270,5,FALSE)</f>
        <v>2515362.6258188263</v>
      </c>
      <c r="F185">
        <f>VLOOKUP($A185,mittaukset_2002!$A$4:$P$270,6,FALSE)</f>
        <v>6860007.604026277</v>
      </c>
      <c r="G185">
        <f>VLOOKUP($A185,mittaukset_2002!$A$4:$P$270,7,FALSE)</f>
        <v>159.43482421743894</v>
      </c>
      <c r="H185">
        <f>VLOOKUP($A185,mittaukset_2002!$A$4:$P$270,8,FALSE)</f>
        <v>2</v>
      </c>
      <c r="I185">
        <f>VLOOKUP($A185,mittaukset_2002!$A$4:$P$270,9,FALSE)</f>
        <v>11</v>
      </c>
      <c r="J185">
        <f>VLOOKUP($A185,mittaukset_2002!$A$4:$P$270,10,FALSE)</f>
        <v>223</v>
      </c>
      <c r="K185" t="str">
        <f>VLOOKUP($A185,mittaukset_2002!$A$4:$P$270,11,FALSE)</f>
        <v> </v>
      </c>
      <c r="L185">
        <f>VLOOKUP($A185,mittaukset_2002!$A$4:$P$270,12,FALSE)</f>
        <v>22.7</v>
      </c>
      <c r="M185">
        <f>VLOOKUP($A185,mittaukset_2002!$A$4:$P$270,13,FALSE)</f>
        <v>4</v>
      </c>
      <c r="N185">
        <f>VLOOKUP($A185,mittaukset_2002!$A$4:$P$270,14,FALSE)</f>
        <v>-99</v>
      </c>
      <c r="O185">
        <f>VLOOKUP($A185,mittaukset_2002!$A$4:$P$270,15,FALSE)</f>
        <v>-99</v>
      </c>
      <c r="P185">
        <f>VLOOKUP($A185,mittaukset_2002!$A$4:$P$270,16,FALSE)</f>
        <v>7</v>
      </c>
      <c r="Q185" t="str">
        <f>VLOOKUP($A185,mittaukset_2007!$A$2:$E$268,2,FALSE)</f>
        <v>kuusi</v>
      </c>
      <c r="R185">
        <f>VLOOKUP($A185,mittaukset_2007!$A$2:$E$268,3,FALSE)</f>
        <v>236</v>
      </c>
      <c r="S185">
        <f>VLOOKUP($A185,mittaukset_2007!$A$2:$E$268,4,FALSE)</f>
        <v>221</v>
      </c>
      <c r="T185">
        <f>VLOOKUP($A185,mittaukset_2007!$A$2:$E$268,5,FALSE)</f>
        <v>1</v>
      </c>
      <c r="U185">
        <f>IF(ISNA(VLOOKUP($A185,maastolomake_2010!$A$2:$AF$230,3,FALSE)),"",VLOOKUP($A185,maastolomake_2010!$A$2:$AF$230,3,FALSE))</f>
        <v>199</v>
      </c>
      <c r="V185">
        <f>IF(ISNA(VLOOKUP($A185,maastolomake_2010!$A$2:$AF$230,6,FALSE)),"",VLOOKUP($A185,maastolomake_2010!$A$2:$AF$230,6,FALSE))</f>
        <v>1</v>
      </c>
      <c r="W185">
        <f>IF(ISNA(VLOOKUP($A185,maastolomake_2010!$A$2:$AF$230,7,FALSE)),"",VLOOKUP($A185,maastolomake_2010!$A$2:$AF$230,7,FALSE))</f>
        <v>1</v>
      </c>
      <c r="X185">
        <f>IF(ISNA(VLOOKUP($A185,maastolomake_2010!$A$2:$AF$230,8,FALSE)),"",VLOOKUP($A185,maastolomake_2010!$A$2:$AF$230,8,FALSE))</f>
        <v>2</v>
      </c>
      <c r="Y185">
        <f>IF(ISNA(VLOOKUP($A185,maastolomake_2010!$A$2:$AF$230,9,FALSE)),"",VLOOKUP($A185,maastolomake_2010!$A$2:$AF$230,9,FALSE))</f>
        <v>11</v>
      </c>
      <c r="Z185">
        <f>IF(ISNA(VLOOKUP($A185,maastolomake_2010!$A$2:$AF$230,10,FALSE)),"",VLOOKUP($A185,maastolomake_2010!$A$2:$AF$230,10,FALSE))</f>
        <v>243</v>
      </c>
      <c r="AA185">
        <f>IF(ISNA(VLOOKUP($A185,maastolomake_2010!$A$2:$AF$230,32,FALSE)),"",IF(VLOOKUP($A185,maastolomake_2010!$A$2:$AF$230,32,FALSE)=0,"",VLOOKUP($A185,maastolomake_2010!$A$2:$AF$230,32,FALSE)))</f>
      </c>
    </row>
    <row r="186" spans="1:27" ht="12.75">
      <c r="A186">
        <v>208</v>
      </c>
      <c r="B186">
        <f>VLOOKUP($A186,mittaukset_2002!$A$4:$P$270,2,FALSE)</f>
        <v>30.165141586534588</v>
      </c>
      <c r="C186">
        <f>VLOOKUP($A186,mittaukset_2002!$A$4:$P$270,3,FALSE)</f>
        <v>8.696339060613997</v>
      </c>
      <c r="D186">
        <f>VLOOKUP($A186,mittaukset_2002!$A$4:$P$270,4,FALSE)</f>
        <v>1.2085402338519502</v>
      </c>
      <c r="E186">
        <f>VLOOKUP($A186,mittaukset_2002!$A$4:$P$270,5,FALSE)</f>
        <v>2515362.4789140252</v>
      </c>
      <c r="F186">
        <f>VLOOKUP($A186,mittaukset_2002!$A$4:$P$270,6,FALSE)</f>
        <v>6860010.052408848</v>
      </c>
      <c r="G186">
        <f>VLOOKUP($A186,mittaukset_2002!$A$4:$P$270,7,FALSE)</f>
        <v>159.26854023385195</v>
      </c>
      <c r="H186">
        <f>VLOOKUP($A186,mittaukset_2002!$A$4:$P$270,8,FALSE)</f>
        <v>50</v>
      </c>
      <c r="I186">
        <f>VLOOKUP($A186,mittaukset_2002!$A$4:$P$270,9,FALSE)</f>
        <v>14</v>
      </c>
      <c r="J186">
        <f>VLOOKUP($A186,mittaukset_2002!$A$4:$P$270,10,FALSE)</f>
        <v>263</v>
      </c>
      <c r="K186" t="str">
        <f>VLOOKUP($A186,mittaukset_2002!$A$4:$P$270,11,FALSE)</f>
        <v>hieman lenossa tyvillä</v>
      </c>
      <c r="L186">
        <f>VLOOKUP($A186,mittaukset_2002!$A$4:$P$270,12,FALSE)</f>
        <v>21</v>
      </c>
      <c r="M186">
        <f>VLOOKUP($A186,mittaukset_2002!$A$4:$P$270,13,FALSE)</f>
        <v>4.4</v>
      </c>
      <c r="N186">
        <f>VLOOKUP($A186,mittaukset_2002!$A$4:$P$270,14,FALSE)</f>
        <v>-99</v>
      </c>
      <c r="O186">
        <f>VLOOKUP($A186,mittaukset_2002!$A$4:$P$270,15,FALSE)</f>
        <v>-99</v>
      </c>
      <c r="P186">
        <f>VLOOKUP($A186,mittaukset_2002!$A$4:$P$270,16,FALSE)</f>
        <v>7</v>
      </c>
      <c r="Q186" t="str">
        <f>VLOOKUP($A186,mittaukset_2007!$A$2:$E$268,2,FALSE)</f>
        <v>douglaskuusi</v>
      </c>
      <c r="R186">
        <f>VLOOKUP($A186,mittaukset_2007!$A$2:$E$268,3,FALSE)</f>
        <v>258</v>
      </c>
      <c r="S186">
        <f>VLOOKUP($A186,mittaukset_2007!$A$2:$E$268,4,FALSE)</f>
        <v>255</v>
      </c>
      <c r="T186">
        <f>VLOOKUP($A186,mittaukset_2007!$A$2:$E$268,5,FALSE)</f>
        <v>1</v>
      </c>
      <c r="U186">
        <f>IF(ISNA(VLOOKUP($A186,maastolomake_2010!$A$2:$AF$230,3,FALSE)),"",VLOOKUP($A186,maastolomake_2010!$A$2:$AF$230,3,FALSE))</f>
      </c>
      <c r="V186">
        <f>IF(ISNA(VLOOKUP($A186,maastolomake_2010!$A$2:$AF$230,6,FALSE)),"",VLOOKUP($A186,maastolomake_2010!$A$2:$AF$230,6,FALSE))</f>
      </c>
      <c r="W186">
        <f>IF(ISNA(VLOOKUP($A186,maastolomake_2010!$A$2:$AF$230,7,FALSE)),"",VLOOKUP($A186,maastolomake_2010!$A$2:$AF$230,7,FALSE))</f>
      </c>
      <c r="X186">
        <f>IF(ISNA(VLOOKUP($A186,maastolomake_2010!$A$2:$AF$230,8,FALSE)),"",VLOOKUP($A186,maastolomake_2010!$A$2:$AF$230,8,FALSE))</f>
      </c>
      <c r="Y186">
        <f>IF(ISNA(VLOOKUP($A186,maastolomake_2010!$A$2:$AF$230,9,FALSE)),"",VLOOKUP($A186,maastolomake_2010!$A$2:$AF$230,9,FALSE))</f>
      </c>
      <c r="Z186">
        <f>IF(ISNA(VLOOKUP($A186,maastolomake_2010!$A$2:$AF$230,10,FALSE)),"",VLOOKUP($A186,maastolomake_2010!$A$2:$AF$230,10,FALSE))</f>
      </c>
      <c r="AA186">
        <f>IF(ISNA(VLOOKUP($A186,maastolomake_2010!$A$2:$AF$230,32,FALSE)),"",IF(VLOOKUP($A186,maastolomake_2010!$A$2:$AF$230,32,FALSE)=0,"",VLOOKUP($A186,maastolomake_2010!$A$2:$AF$230,32,FALSE)))</f>
      </c>
    </row>
    <row r="187" spans="1:27" ht="12.75">
      <c r="A187">
        <v>209</v>
      </c>
      <c r="B187">
        <f>VLOOKUP($A187,mittaukset_2002!$A$4:$P$270,2,FALSE)</f>
        <v>28.792265035615078</v>
      </c>
      <c r="C187">
        <f>VLOOKUP($A187,mittaukset_2002!$A$4:$P$270,3,FALSE)</f>
        <v>8.645220826103174</v>
      </c>
      <c r="D187">
        <f>VLOOKUP($A187,mittaukset_2002!$A$4:$P$270,4,FALSE)</f>
        <v>1.1354454771482976</v>
      </c>
      <c r="E187">
        <f>VLOOKUP($A187,mittaukset_2002!$A$4:$P$270,5,FALSE)</f>
        <v>2515361.123018822</v>
      </c>
      <c r="F187">
        <f>VLOOKUP($A187,mittaukset_2002!$A$4:$P$270,6,FALSE)</f>
        <v>6860010.273658244</v>
      </c>
      <c r="G187">
        <f>VLOOKUP($A187,mittaukset_2002!$A$4:$P$270,7,FALSE)</f>
        <v>159.1954454771483</v>
      </c>
      <c r="H187">
        <f>VLOOKUP($A187,mittaukset_2002!$A$4:$P$270,8,FALSE)</f>
        <v>50</v>
      </c>
      <c r="I187">
        <f>VLOOKUP($A187,mittaukset_2002!$A$4:$P$270,9,FALSE)</f>
        <v>14</v>
      </c>
      <c r="J187">
        <f>VLOOKUP($A187,mittaukset_2002!$A$4:$P$270,10,FALSE)</f>
        <v>307</v>
      </c>
      <c r="K187" t="str">
        <f>VLOOKUP($A187,mittaukset_2002!$A$4:$P$270,11,FALSE)</f>
        <v>hyvin vinossa tyvillä</v>
      </c>
      <c r="L187">
        <f>VLOOKUP($A187,mittaukset_2002!$A$4:$P$270,12,FALSE)</f>
        <v>20.1</v>
      </c>
      <c r="M187">
        <f>VLOOKUP($A187,mittaukset_2002!$A$4:$P$270,13,FALSE)</f>
        <v>12.9</v>
      </c>
      <c r="N187">
        <f>VLOOKUP($A187,mittaukset_2002!$A$4:$P$270,14,FALSE)</f>
        <v>-99</v>
      </c>
      <c r="O187">
        <f>VLOOKUP($A187,mittaukset_2002!$A$4:$P$270,15,FALSE)</f>
        <v>-99</v>
      </c>
      <c r="P187">
        <f>VLOOKUP($A187,mittaukset_2002!$A$4:$P$270,16,FALSE)</f>
        <v>6</v>
      </c>
      <c r="Q187" t="str">
        <f>VLOOKUP($A187,mittaukset_2007!$A$2:$E$268,2,FALSE)</f>
        <v>douglaskuusi</v>
      </c>
      <c r="R187">
        <f>VLOOKUP($A187,mittaukset_2007!$A$2:$E$268,3,FALSE)</f>
        <v>316</v>
      </c>
      <c r="S187">
        <f>VLOOKUP($A187,mittaukset_2007!$A$2:$E$268,4,FALSE)</f>
        <v>315</v>
      </c>
      <c r="T187">
        <f>VLOOKUP($A187,mittaukset_2007!$A$2:$E$268,5,FALSE)</f>
        <v>0</v>
      </c>
      <c r="U187">
        <f>IF(ISNA(VLOOKUP($A187,maastolomake_2010!$A$2:$AF$230,3,FALSE)),"",VLOOKUP($A187,maastolomake_2010!$A$2:$AF$230,3,FALSE))</f>
        <v>181</v>
      </c>
      <c r="V187">
        <f>IF(ISNA(VLOOKUP($A187,maastolomake_2010!$A$2:$AF$230,6,FALSE)),"",VLOOKUP($A187,maastolomake_2010!$A$2:$AF$230,6,FALSE))</f>
        <v>1</v>
      </c>
      <c r="W187">
        <f>IF(ISNA(VLOOKUP($A187,maastolomake_2010!$A$2:$AF$230,7,FALSE)),"",VLOOKUP($A187,maastolomake_2010!$A$2:$AF$230,7,FALSE))</f>
        <v>1</v>
      </c>
      <c r="X187">
        <f>IF(ISNA(VLOOKUP($A187,maastolomake_2010!$A$2:$AF$230,8,FALSE)),"",VLOOKUP($A187,maastolomake_2010!$A$2:$AF$230,8,FALSE))</f>
        <v>21</v>
      </c>
      <c r="Y187">
        <f>IF(ISNA(VLOOKUP($A187,maastolomake_2010!$A$2:$AF$230,9,FALSE)),"",VLOOKUP($A187,maastolomake_2010!$A$2:$AF$230,9,FALSE))</f>
        <v>11</v>
      </c>
      <c r="Z187">
        <f>IF(ISNA(VLOOKUP($A187,maastolomake_2010!$A$2:$AF$230,10,FALSE)),"",VLOOKUP($A187,maastolomake_2010!$A$2:$AF$230,10,FALSE))</f>
        <v>326</v>
      </c>
      <c r="AA187" t="str">
        <f>IF(ISNA(VLOOKUP($A187,maastolomake_2010!$A$2:$AF$230,32,FALSE)),"",IF(VLOOKUP($A187,maastolomake_2010!$A$2:$AF$230,32,FALSE)=0,"",VLOOKUP($A187,maastolomake_2010!$A$2:$AF$230,32,FALSE)))</f>
        <v>Douglaskuusi</v>
      </c>
    </row>
    <row r="188" spans="1:27" ht="12.75">
      <c r="A188">
        <v>210</v>
      </c>
      <c r="B188">
        <f>VLOOKUP($A188,mittaukset_2002!$A$4:$P$270,2,FALSE)</f>
        <v>26.486324615688893</v>
      </c>
      <c r="C188">
        <f>VLOOKUP($A188,mittaukset_2002!$A$4:$P$270,3,FALSE)</f>
        <v>8.15723386591694</v>
      </c>
      <c r="D188">
        <f>VLOOKUP($A188,mittaukset_2002!$A$4:$P$270,4,FALSE)</f>
        <v>0.9455145985650254</v>
      </c>
      <c r="E188">
        <f>VLOOKUP($A188,mittaukset_2002!$A$4:$P$270,5,FALSE)</f>
        <v>2515358.766117693</v>
      </c>
      <c r="F188">
        <f>VLOOKUP($A188,mittaukset_2002!$A$4:$P$270,6,FALSE)</f>
        <v>6860010.251084744</v>
      </c>
      <c r="G188">
        <f>VLOOKUP($A188,mittaukset_2002!$A$4:$P$270,7,FALSE)</f>
        <v>159.00551459856501</v>
      </c>
      <c r="H188">
        <f>VLOOKUP($A188,mittaukset_2002!$A$4:$P$270,8,FALSE)</f>
        <v>50</v>
      </c>
      <c r="I188">
        <f>VLOOKUP($A188,mittaukset_2002!$A$4:$P$270,9,FALSE)</f>
        <v>11</v>
      </c>
      <c r="J188">
        <f>VLOOKUP($A188,mittaukset_2002!$A$4:$P$270,10,FALSE)</f>
        <v>84</v>
      </c>
      <c r="K188" t="str">
        <f>VLOOKUP($A188,mittaukset_2002!$A$4:$P$270,11,FALSE)</f>
        <v>vahan vinossa</v>
      </c>
      <c r="L188">
        <f>VLOOKUP($A188,mittaukset_2002!$A$4:$P$270,12,FALSE)</f>
        <v>9.8</v>
      </c>
      <c r="M188">
        <f>VLOOKUP($A188,mittaukset_2002!$A$4:$P$270,13,FALSE)</f>
        <v>5.8</v>
      </c>
      <c r="N188">
        <f>VLOOKUP($A188,mittaukset_2002!$A$4:$P$270,14,FALSE)</f>
        <v>-99</v>
      </c>
      <c r="O188">
        <f>VLOOKUP($A188,mittaukset_2002!$A$4:$P$270,15,FALSE)</f>
        <v>-99</v>
      </c>
      <c r="P188">
        <f>VLOOKUP($A188,mittaukset_2002!$A$4:$P$270,16,FALSE)</f>
        <v>6</v>
      </c>
      <c r="Q188" t="str">
        <f>VLOOKUP($A188,mittaukset_2007!$A$2:$E$268,2,FALSE)</f>
        <v>douglaskuusi</v>
      </c>
      <c r="R188">
        <f>VLOOKUP($A188,mittaukset_2007!$A$2:$E$268,3,FALSE)</f>
        <v>83</v>
      </c>
      <c r="S188">
        <f>VLOOKUP($A188,mittaukset_2007!$A$2:$E$268,4,FALSE)</f>
        <v>87</v>
      </c>
      <c r="T188">
        <f>VLOOKUP($A188,mittaukset_2007!$A$2:$E$268,5,FALSE)</f>
        <v>0</v>
      </c>
      <c r="U188">
        <f>IF(ISNA(VLOOKUP($A188,maastolomake_2010!$A$2:$AF$230,3,FALSE)),"",VLOOKUP($A188,maastolomake_2010!$A$2:$AF$230,3,FALSE))</f>
      </c>
      <c r="V188">
        <f>IF(ISNA(VLOOKUP($A188,maastolomake_2010!$A$2:$AF$230,6,FALSE)),"",VLOOKUP($A188,maastolomake_2010!$A$2:$AF$230,6,FALSE))</f>
      </c>
      <c r="W188">
        <f>IF(ISNA(VLOOKUP($A188,maastolomake_2010!$A$2:$AF$230,7,FALSE)),"",VLOOKUP($A188,maastolomake_2010!$A$2:$AF$230,7,FALSE))</f>
      </c>
      <c r="X188">
        <f>IF(ISNA(VLOOKUP($A188,maastolomake_2010!$A$2:$AF$230,8,FALSE)),"",VLOOKUP($A188,maastolomake_2010!$A$2:$AF$230,8,FALSE))</f>
      </c>
      <c r="Y188">
        <f>IF(ISNA(VLOOKUP($A188,maastolomake_2010!$A$2:$AF$230,9,FALSE)),"",VLOOKUP($A188,maastolomake_2010!$A$2:$AF$230,9,FALSE))</f>
      </c>
      <c r="Z188">
        <f>IF(ISNA(VLOOKUP($A188,maastolomake_2010!$A$2:$AF$230,10,FALSE)),"",VLOOKUP($A188,maastolomake_2010!$A$2:$AF$230,10,FALSE))</f>
      </c>
      <c r="AA188">
        <f>IF(ISNA(VLOOKUP($A188,maastolomake_2010!$A$2:$AF$230,32,FALSE)),"",IF(VLOOKUP($A188,maastolomake_2010!$A$2:$AF$230,32,FALSE)=0,"",VLOOKUP($A188,maastolomake_2010!$A$2:$AF$230,32,FALSE)))</f>
      </c>
    </row>
    <row r="189" spans="1:27" ht="12.75">
      <c r="A189">
        <v>211</v>
      </c>
      <c r="B189">
        <f>VLOOKUP($A189,mittaukset_2002!$A$4:$P$270,2,FALSE)</f>
        <v>27.624741984511303</v>
      </c>
      <c r="C189">
        <f>VLOOKUP($A189,mittaukset_2002!$A$4:$P$270,3,FALSE)</f>
        <v>9.472282432172134</v>
      </c>
      <c r="D189">
        <f>VLOOKUP($A189,mittaukset_2002!$A$4:$P$270,4,FALSE)</f>
        <v>1.3009536355877374</v>
      </c>
      <c r="E189">
        <f>VLOOKUP($A189,mittaukset_2002!$A$4:$P$270,5,FALSE)</f>
        <v>2515360.1420044266</v>
      </c>
      <c r="F189">
        <f>VLOOKUP($A189,mittaukset_2002!$A$4:$P$270,6,FALSE)</f>
        <v>6860011.3151723975</v>
      </c>
      <c r="G189">
        <f>VLOOKUP($A189,mittaukset_2002!$A$4:$P$270,7,FALSE)</f>
        <v>159.36095363558775</v>
      </c>
      <c r="H189">
        <f>VLOOKUP($A189,mittaukset_2002!$A$4:$P$270,8,FALSE)</f>
        <v>2</v>
      </c>
      <c r="I189">
        <f>VLOOKUP($A189,mittaukset_2002!$A$4:$P$270,9,FALSE)</f>
        <v>11</v>
      </c>
      <c r="J189">
        <f>VLOOKUP($A189,mittaukset_2002!$A$4:$P$270,10,FALSE)</f>
        <v>245</v>
      </c>
      <c r="K189" t="str">
        <f>VLOOKUP($A189,mittaukset_2002!$A$4:$P$270,11,FALSE)</f>
        <v> </v>
      </c>
      <c r="L189">
        <f>VLOOKUP($A189,mittaukset_2002!$A$4:$P$270,12,FALSE)</f>
        <v>23.9</v>
      </c>
      <c r="M189">
        <f>VLOOKUP($A189,mittaukset_2002!$A$4:$P$270,13,FALSE)</f>
        <v>9.2</v>
      </c>
      <c r="N189">
        <f>VLOOKUP($A189,mittaukset_2002!$A$4:$P$270,14,FALSE)</f>
        <v>-99</v>
      </c>
      <c r="O189">
        <f>VLOOKUP($A189,mittaukset_2002!$A$4:$P$270,15,FALSE)</f>
        <v>-99</v>
      </c>
      <c r="P189">
        <f>VLOOKUP($A189,mittaukset_2002!$A$4:$P$270,16,FALSE)</f>
        <v>6</v>
      </c>
      <c r="Q189" t="str">
        <f>VLOOKUP($A189,mittaukset_2007!$A$2:$E$268,2,FALSE)</f>
        <v>douglaskuusi</v>
      </c>
      <c r="R189">
        <f>VLOOKUP($A189,mittaukset_2007!$A$2:$E$268,3,FALSE)</f>
        <v>252</v>
      </c>
      <c r="S189">
        <f>VLOOKUP($A189,mittaukset_2007!$A$2:$E$268,4,FALSE)</f>
        <v>253</v>
      </c>
      <c r="T189">
        <f>VLOOKUP($A189,mittaukset_2007!$A$2:$E$268,5,FALSE)</f>
        <v>0</v>
      </c>
      <c r="U189">
        <f>IF(ISNA(VLOOKUP($A189,maastolomake_2010!$A$2:$AF$230,3,FALSE)),"",VLOOKUP($A189,maastolomake_2010!$A$2:$AF$230,3,FALSE))</f>
      </c>
      <c r="V189">
        <f>IF(ISNA(VLOOKUP($A189,maastolomake_2010!$A$2:$AF$230,6,FALSE)),"",VLOOKUP($A189,maastolomake_2010!$A$2:$AF$230,6,FALSE))</f>
      </c>
      <c r="W189">
        <f>IF(ISNA(VLOOKUP($A189,maastolomake_2010!$A$2:$AF$230,7,FALSE)),"",VLOOKUP($A189,maastolomake_2010!$A$2:$AF$230,7,FALSE))</f>
      </c>
      <c r="X189">
        <f>IF(ISNA(VLOOKUP($A189,maastolomake_2010!$A$2:$AF$230,8,FALSE)),"",VLOOKUP($A189,maastolomake_2010!$A$2:$AF$230,8,FALSE))</f>
      </c>
      <c r="Y189">
        <f>IF(ISNA(VLOOKUP($A189,maastolomake_2010!$A$2:$AF$230,9,FALSE)),"",VLOOKUP($A189,maastolomake_2010!$A$2:$AF$230,9,FALSE))</f>
      </c>
      <c r="Z189">
        <f>IF(ISNA(VLOOKUP($A189,maastolomake_2010!$A$2:$AF$230,10,FALSE)),"",VLOOKUP($A189,maastolomake_2010!$A$2:$AF$230,10,FALSE))</f>
      </c>
      <c r="AA189">
        <f>IF(ISNA(VLOOKUP($A189,maastolomake_2010!$A$2:$AF$230,32,FALSE)),"",IF(VLOOKUP($A189,maastolomake_2010!$A$2:$AF$230,32,FALSE)=0,"",VLOOKUP($A189,maastolomake_2010!$A$2:$AF$230,32,FALSE)))</f>
      </c>
    </row>
    <row r="190" spans="1:27" ht="12.75">
      <c r="A190">
        <v>212</v>
      </c>
      <c r="B190">
        <f>VLOOKUP($A190,mittaukset_2002!$A$4:$P$270,2,FALSE)</f>
        <v>26.72472044191711</v>
      </c>
      <c r="C190">
        <f>VLOOKUP($A190,mittaukset_2002!$A$4:$P$270,3,FALSE)</f>
        <v>11.29651242237848</v>
      </c>
      <c r="D190">
        <f>VLOOKUP($A190,mittaukset_2002!$A$4:$P$270,4,FALSE)</f>
        <v>0.9347714196443007</v>
      </c>
      <c r="E190">
        <f>VLOOKUP($A190,mittaukset_2002!$A$4:$P$270,5,FALSE)</f>
        <v>2515359.6203117</v>
      </c>
      <c r="F190">
        <f>VLOOKUP($A190,mittaukset_2002!$A$4:$P$270,6,FALSE)</f>
        <v>6860013.281308337</v>
      </c>
      <c r="G190">
        <f>VLOOKUP($A190,mittaukset_2002!$A$4:$P$270,7,FALSE)</f>
        <v>158.9947714196443</v>
      </c>
      <c r="H190">
        <f>VLOOKUP($A190,mittaukset_2002!$A$4:$P$270,8,FALSE)</f>
        <v>50</v>
      </c>
      <c r="I190">
        <f>VLOOKUP($A190,mittaukset_2002!$A$4:$P$270,9,FALSE)</f>
        <v>14</v>
      </c>
      <c r="J190">
        <f>VLOOKUP($A190,mittaukset_2002!$A$4:$P$270,10,FALSE)</f>
        <v>110</v>
      </c>
      <c r="K190" t="str">
        <f>VLOOKUP($A190,mittaukset_2002!$A$4:$P$270,11,FALSE)</f>
        <v>hyvin vinossa. mitattu korkeus</v>
      </c>
      <c r="L190">
        <f>VLOOKUP($A190,mittaukset_2002!$A$4:$P$270,12,FALSE)</f>
        <v>7.2</v>
      </c>
      <c r="M190">
        <f>VLOOKUP($A190,mittaukset_2002!$A$4:$P$270,13,FALSE)</f>
        <v>1.9</v>
      </c>
      <c r="N190">
        <f>VLOOKUP($A190,mittaukset_2002!$A$4:$P$270,14,FALSE)</f>
        <v>-99</v>
      </c>
      <c r="O190">
        <f>VLOOKUP($A190,mittaukset_2002!$A$4:$P$270,15,FALSE)</f>
        <v>-99</v>
      </c>
      <c r="P190">
        <f>VLOOKUP($A190,mittaukset_2002!$A$4:$P$270,16,FALSE)</f>
        <v>6</v>
      </c>
      <c r="Q190" t="str">
        <f>VLOOKUP($A190,mittaukset_2007!$A$2:$E$268,2,FALSE)</f>
        <v>douglaskuusi</v>
      </c>
      <c r="R190">
        <f>VLOOKUP($A190,mittaukset_2007!$A$2:$E$268,3,FALSE)</f>
        <v>111</v>
      </c>
      <c r="S190">
        <f>VLOOKUP($A190,mittaukset_2007!$A$2:$E$268,4,FALSE)</f>
        <v>120</v>
      </c>
      <c r="T190">
        <f>VLOOKUP($A190,mittaukset_2007!$A$2:$E$268,5,FALSE)</f>
        <v>0</v>
      </c>
      <c r="U190">
        <f>IF(ISNA(VLOOKUP($A190,maastolomake_2010!$A$2:$AF$230,3,FALSE)),"",VLOOKUP($A190,maastolomake_2010!$A$2:$AF$230,3,FALSE))</f>
      </c>
      <c r="V190">
        <f>IF(ISNA(VLOOKUP($A190,maastolomake_2010!$A$2:$AF$230,6,FALSE)),"",VLOOKUP($A190,maastolomake_2010!$A$2:$AF$230,6,FALSE))</f>
      </c>
      <c r="W190">
        <f>IF(ISNA(VLOOKUP($A190,maastolomake_2010!$A$2:$AF$230,7,FALSE)),"",VLOOKUP($A190,maastolomake_2010!$A$2:$AF$230,7,FALSE))</f>
      </c>
      <c r="X190">
        <f>IF(ISNA(VLOOKUP($A190,maastolomake_2010!$A$2:$AF$230,8,FALSE)),"",VLOOKUP($A190,maastolomake_2010!$A$2:$AF$230,8,FALSE))</f>
      </c>
      <c r="Y190">
        <f>IF(ISNA(VLOOKUP($A190,maastolomake_2010!$A$2:$AF$230,9,FALSE)),"",VLOOKUP($A190,maastolomake_2010!$A$2:$AF$230,9,FALSE))</f>
      </c>
      <c r="Z190">
        <f>IF(ISNA(VLOOKUP($A190,maastolomake_2010!$A$2:$AF$230,10,FALSE)),"",VLOOKUP($A190,maastolomake_2010!$A$2:$AF$230,10,FALSE))</f>
      </c>
      <c r="AA190">
        <f>IF(ISNA(VLOOKUP($A190,maastolomake_2010!$A$2:$AF$230,32,FALSE)),"",IF(VLOOKUP($A190,maastolomake_2010!$A$2:$AF$230,32,FALSE)=0,"",VLOOKUP($A190,maastolomake_2010!$A$2:$AF$230,32,FALSE)))</f>
      </c>
    </row>
    <row r="191" spans="1:27" ht="12.75">
      <c r="A191">
        <v>213</v>
      </c>
      <c r="B191">
        <f>VLOOKUP($A191,mittaukset_2002!$A$4:$P$270,2,FALSE)</f>
        <v>28.194726994524817</v>
      </c>
      <c r="C191">
        <f>VLOOKUP($A191,mittaukset_2002!$A$4:$P$270,3,FALSE)</f>
        <v>13.350246824367058</v>
      </c>
      <c r="D191">
        <f>VLOOKUP($A191,mittaukset_2002!$A$4:$P$270,4,FALSE)</f>
        <v>1.3011812478299056</v>
      </c>
      <c r="E191">
        <f>VLOOKUP($A191,mittaukset_2002!$A$4:$P$270,5,FALSE)</f>
        <v>2515361.46725243</v>
      </c>
      <c r="F191">
        <f>VLOOKUP($A191,mittaukset_2002!$A$4:$P$270,6,FALSE)</f>
        <v>6860015.003967386</v>
      </c>
      <c r="G191">
        <f>VLOOKUP($A191,mittaukset_2002!$A$4:$P$270,7,FALSE)</f>
        <v>159.3611812478299</v>
      </c>
      <c r="H191">
        <f>VLOOKUP($A191,mittaukset_2002!$A$4:$P$270,8,FALSE)</f>
        <v>50</v>
      </c>
      <c r="I191">
        <f>VLOOKUP($A191,mittaukset_2002!$A$4:$P$270,9,FALSE)</f>
        <v>14</v>
      </c>
      <c r="J191">
        <f>VLOOKUP($A191,mittaukset_2002!$A$4:$P$270,10,FALSE)</f>
        <v>264</v>
      </c>
      <c r="K191" t="str">
        <f>VLOOKUP($A191,mittaukset_2002!$A$4:$P$270,11,FALSE)</f>
        <v>lennossa tyvillä</v>
      </c>
      <c r="L191">
        <f>VLOOKUP($A191,mittaukset_2002!$A$4:$P$270,12,FALSE)</f>
        <v>23.3</v>
      </c>
      <c r="M191">
        <f>VLOOKUP($A191,mittaukset_2002!$A$4:$P$270,13,FALSE)</f>
        <v>8.3</v>
      </c>
      <c r="N191">
        <f>VLOOKUP($A191,mittaukset_2002!$A$4:$P$270,14,FALSE)</f>
        <v>6.57</v>
      </c>
      <c r="O191">
        <f>VLOOKUP($A191,mittaukset_2002!$A$4:$P$270,15,FALSE)</f>
        <v>3.34</v>
      </c>
      <c r="P191">
        <f>VLOOKUP($A191,mittaukset_2002!$A$4:$P$270,16,FALSE)</f>
        <v>6</v>
      </c>
      <c r="Q191" t="str">
        <f>VLOOKUP($A191,mittaukset_2007!$A$2:$E$268,2,FALSE)</f>
        <v>douglaskuusi</v>
      </c>
      <c r="R191">
        <f>VLOOKUP($A191,mittaukset_2007!$A$2:$E$268,3,FALSE)</f>
        <v>265</v>
      </c>
      <c r="S191">
        <f>VLOOKUP($A191,mittaukset_2007!$A$2:$E$268,4,FALSE)</f>
        <v>269</v>
      </c>
      <c r="T191">
        <f>VLOOKUP($A191,mittaukset_2007!$A$2:$E$268,5,FALSE)</f>
        <v>1</v>
      </c>
      <c r="U191">
        <f>IF(ISNA(VLOOKUP($A191,maastolomake_2010!$A$2:$AF$230,3,FALSE)),"",VLOOKUP($A191,maastolomake_2010!$A$2:$AF$230,3,FALSE))</f>
      </c>
      <c r="V191">
        <f>IF(ISNA(VLOOKUP($A191,maastolomake_2010!$A$2:$AF$230,6,FALSE)),"",VLOOKUP($A191,maastolomake_2010!$A$2:$AF$230,6,FALSE))</f>
      </c>
      <c r="W191">
        <f>IF(ISNA(VLOOKUP($A191,maastolomake_2010!$A$2:$AF$230,7,FALSE)),"",VLOOKUP($A191,maastolomake_2010!$A$2:$AF$230,7,FALSE))</f>
      </c>
      <c r="X191">
        <f>IF(ISNA(VLOOKUP($A191,maastolomake_2010!$A$2:$AF$230,8,FALSE)),"",VLOOKUP($A191,maastolomake_2010!$A$2:$AF$230,8,FALSE))</f>
      </c>
      <c r="Y191">
        <f>IF(ISNA(VLOOKUP($A191,maastolomake_2010!$A$2:$AF$230,9,FALSE)),"",VLOOKUP($A191,maastolomake_2010!$A$2:$AF$230,9,FALSE))</f>
      </c>
      <c r="Z191">
        <f>IF(ISNA(VLOOKUP($A191,maastolomake_2010!$A$2:$AF$230,10,FALSE)),"",VLOOKUP($A191,maastolomake_2010!$A$2:$AF$230,10,FALSE))</f>
      </c>
      <c r="AA191">
        <f>IF(ISNA(VLOOKUP($A191,maastolomake_2010!$A$2:$AF$230,32,FALSE)),"",IF(VLOOKUP($A191,maastolomake_2010!$A$2:$AF$230,32,FALSE)=0,"",VLOOKUP($A191,maastolomake_2010!$A$2:$AF$230,32,FALSE)))</f>
      </c>
    </row>
    <row r="192" spans="1:27" ht="12.75">
      <c r="A192">
        <v>214</v>
      </c>
      <c r="B192">
        <f>VLOOKUP($A192,mittaukset_2002!$A$4:$P$270,2,FALSE)</f>
        <v>28.878744860323582</v>
      </c>
      <c r="C192">
        <f>VLOOKUP($A192,mittaukset_2002!$A$4:$P$270,3,FALSE)</f>
        <v>15.71304965299683</v>
      </c>
      <c r="D192">
        <f>VLOOKUP($A192,mittaukset_2002!$A$4:$P$270,4,FALSE)</f>
        <v>1.5728688178038974</v>
      </c>
      <c r="E192">
        <f>VLOOKUP($A192,mittaukset_2002!$A$4:$P$270,5,FALSE)</f>
        <v>2515362.6048007496</v>
      </c>
      <c r="F192">
        <f>VLOOKUP($A192,mittaukset_2002!$A$4:$P$270,6,FALSE)</f>
        <v>6860017.184953738</v>
      </c>
      <c r="G192">
        <f>VLOOKUP($A192,mittaukset_2002!$A$4:$P$270,7,FALSE)</f>
        <v>159.6328688178039</v>
      </c>
      <c r="H192">
        <f>VLOOKUP($A192,mittaukset_2002!$A$4:$P$270,8,FALSE)</f>
        <v>50</v>
      </c>
      <c r="I192">
        <f>VLOOKUP($A192,mittaukset_2002!$A$4:$P$270,9,FALSE)</f>
        <v>14</v>
      </c>
      <c r="J192">
        <f>VLOOKUP($A192,mittaukset_2002!$A$4:$P$270,10,FALSE)</f>
        <v>368</v>
      </c>
      <c r="K192" t="str">
        <f>VLOOKUP($A192,mittaukset_2002!$A$4:$P$270,11,FALSE)</f>
        <v>lenossa tyvillä</v>
      </c>
      <c r="L192">
        <f>VLOOKUP($A192,mittaukset_2002!$A$4:$P$270,12,FALSE)</f>
        <v>26.3</v>
      </c>
      <c r="M192">
        <f>VLOOKUP($A192,mittaukset_2002!$A$4:$P$270,13,FALSE)</f>
        <v>9.7</v>
      </c>
      <c r="N192">
        <f>VLOOKUP($A192,mittaukset_2002!$A$4:$P$270,14,FALSE)</f>
        <v>-99</v>
      </c>
      <c r="O192">
        <f>VLOOKUP($A192,mittaukset_2002!$A$4:$P$270,15,FALSE)</f>
        <v>-99</v>
      </c>
      <c r="P192">
        <f>VLOOKUP($A192,mittaukset_2002!$A$4:$P$270,16,FALSE)</f>
        <v>6</v>
      </c>
      <c r="Q192" t="str">
        <f>VLOOKUP($A192,mittaukset_2007!$A$2:$E$268,2,FALSE)</f>
        <v>douglaskuusi</v>
      </c>
      <c r="R192">
        <f>VLOOKUP($A192,mittaukset_2007!$A$2:$E$268,3,FALSE)</f>
        <v>377</v>
      </c>
      <c r="S192">
        <f>VLOOKUP($A192,mittaukset_2007!$A$2:$E$268,4,FALSE)</f>
        <v>332</v>
      </c>
      <c r="T192">
        <f>VLOOKUP($A192,mittaukset_2007!$A$2:$E$268,5,FALSE)</f>
        <v>1</v>
      </c>
      <c r="U192">
        <f>IF(ISNA(VLOOKUP($A192,maastolomake_2010!$A$2:$AF$230,3,FALSE)),"",VLOOKUP($A192,maastolomake_2010!$A$2:$AF$230,3,FALSE))</f>
      </c>
      <c r="V192">
        <f>IF(ISNA(VLOOKUP($A192,maastolomake_2010!$A$2:$AF$230,6,FALSE)),"",VLOOKUP($A192,maastolomake_2010!$A$2:$AF$230,6,FALSE))</f>
      </c>
      <c r="W192">
        <f>IF(ISNA(VLOOKUP($A192,maastolomake_2010!$A$2:$AF$230,7,FALSE)),"",VLOOKUP($A192,maastolomake_2010!$A$2:$AF$230,7,FALSE))</f>
      </c>
      <c r="X192">
        <f>IF(ISNA(VLOOKUP($A192,maastolomake_2010!$A$2:$AF$230,8,FALSE)),"",VLOOKUP($A192,maastolomake_2010!$A$2:$AF$230,8,FALSE))</f>
      </c>
      <c r="Y192">
        <f>IF(ISNA(VLOOKUP($A192,maastolomake_2010!$A$2:$AF$230,9,FALSE)),"",VLOOKUP($A192,maastolomake_2010!$A$2:$AF$230,9,FALSE))</f>
      </c>
      <c r="Z192">
        <f>IF(ISNA(VLOOKUP($A192,maastolomake_2010!$A$2:$AF$230,10,FALSE)),"",VLOOKUP($A192,maastolomake_2010!$A$2:$AF$230,10,FALSE))</f>
      </c>
      <c r="AA192">
        <f>IF(ISNA(VLOOKUP($A192,maastolomake_2010!$A$2:$AF$230,32,FALSE)),"",IF(VLOOKUP($A192,maastolomake_2010!$A$2:$AF$230,32,FALSE)=0,"",VLOOKUP($A192,maastolomake_2010!$A$2:$AF$230,32,FALSE)))</f>
      </c>
    </row>
    <row r="193" spans="1:27" ht="12.75">
      <c r="A193">
        <v>215</v>
      </c>
      <c r="B193">
        <f>VLOOKUP($A193,mittaukset_2002!$A$4:$P$270,2,FALSE)</f>
        <v>29.0018165918963</v>
      </c>
      <c r="C193">
        <f>VLOOKUP($A193,mittaukset_2002!$A$4:$P$270,3,FALSE)</f>
        <v>17.469553803322896</v>
      </c>
      <c r="D193">
        <f>VLOOKUP($A193,mittaukset_2002!$A$4:$P$270,4,FALSE)</f>
        <v>1.970270997514904</v>
      </c>
      <c r="E193">
        <f>VLOOKUP($A193,mittaukset_2002!$A$4:$P$270,5,FALSE)</f>
        <v>2515363.072630359</v>
      </c>
      <c r="F193">
        <f>VLOOKUP($A193,mittaukset_2002!$A$4:$P$270,6,FALSE)</f>
        <v>6860018.882478094</v>
      </c>
      <c r="G193">
        <f>VLOOKUP($A193,mittaukset_2002!$A$4:$P$270,7,FALSE)</f>
        <v>160.03027099751492</v>
      </c>
      <c r="H193">
        <f>VLOOKUP($A193,mittaukset_2002!$A$4:$P$270,8,FALSE)</f>
        <v>50</v>
      </c>
      <c r="I193">
        <f>VLOOKUP($A193,mittaukset_2002!$A$4:$P$270,9,FALSE)</f>
        <v>11</v>
      </c>
      <c r="J193">
        <f>VLOOKUP($A193,mittaukset_2002!$A$4:$P$270,10,FALSE)</f>
        <v>327</v>
      </c>
      <c r="K193" t="str">
        <f>VLOOKUP($A193,mittaukset_2002!$A$4:$P$270,11,FALSE)</f>
        <v> </v>
      </c>
      <c r="L193">
        <f>VLOOKUP($A193,mittaukset_2002!$A$4:$P$270,12,FALSE)</f>
        <v>27.1</v>
      </c>
      <c r="M193">
        <f>VLOOKUP($A193,mittaukset_2002!$A$4:$P$270,13,FALSE)</f>
        <v>12.7</v>
      </c>
      <c r="N193">
        <f>VLOOKUP($A193,mittaukset_2002!$A$4:$P$270,14,FALSE)</f>
        <v>-99</v>
      </c>
      <c r="O193">
        <f>VLOOKUP($A193,mittaukset_2002!$A$4:$P$270,15,FALSE)</f>
        <v>-99</v>
      </c>
      <c r="P193">
        <f>VLOOKUP($A193,mittaukset_2002!$A$4:$P$270,16,FALSE)</f>
        <v>6</v>
      </c>
      <c r="Q193" t="str">
        <f>VLOOKUP($A193,mittaukset_2007!$A$2:$E$268,2,FALSE)</f>
        <v>douglaskuusi</v>
      </c>
      <c r="R193">
        <f>VLOOKUP($A193,mittaukset_2007!$A$2:$E$268,3,FALSE)</f>
        <v>331</v>
      </c>
      <c r="S193">
        <f>VLOOKUP($A193,mittaukset_2007!$A$2:$E$268,4,FALSE)</f>
        <v>330</v>
      </c>
      <c r="T193">
        <f>VLOOKUP($A193,mittaukset_2007!$A$2:$E$268,5,FALSE)</f>
        <v>0</v>
      </c>
      <c r="U193">
        <f>IF(ISNA(VLOOKUP($A193,maastolomake_2010!$A$2:$AF$230,3,FALSE)),"",VLOOKUP($A193,maastolomake_2010!$A$2:$AF$230,3,FALSE))</f>
        <v>185</v>
      </c>
      <c r="V193">
        <f>IF(ISNA(VLOOKUP($A193,maastolomake_2010!$A$2:$AF$230,6,FALSE)),"",VLOOKUP($A193,maastolomake_2010!$A$2:$AF$230,6,FALSE))</f>
        <v>1</v>
      </c>
      <c r="W193">
        <f>IF(ISNA(VLOOKUP($A193,maastolomake_2010!$A$2:$AF$230,7,FALSE)),"",VLOOKUP($A193,maastolomake_2010!$A$2:$AF$230,7,FALSE))</f>
        <v>1</v>
      </c>
      <c r="X193">
        <f>IF(ISNA(VLOOKUP($A193,maastolomake_2010!$A$2:$AF$230,8,FALSE)),"",VLOOKUP($A193,maastolomake_2010!$A$2:$AF$230,8,FALSE))</f>
        <v>21</v>
      </c>
      <c r="Y193">
        <f>IF(ISNA(VLOOKUP($A193,maastolomake_2010!$A$2:$AF$230,9,FALSE)),"",VLOOKUP($A193,maastolomake_2010!$A$2:$AF$230,9,FALSE))</f>
        <v>11</v>
      </c>
      <c r="Z193">
        <f>IF(ISNA(VLOOKUP($A193,maastolomake_2010!$A$2:$AF$230,10,FALSE)),"",VLOOKUP($A193,maastolomake_2010!$A$2:$AF$230,10,FALSE))</f>
        <v>335</v>
      </c>
      <c r="AA193" t="str">
        <f>IF(ISNA(VLOOKUP($A193,maastolomake_2010!$A$2:$AF$230,32,FALSE)),"",IF(VLOOKUP($A193,maastolomake_2010!$A$2:$AF$230,32,FALSE)=0,"",VLOOKUP($A193,maastolomake_2010!$A$2:$AF$230,32,FALSE)))</f>
        <v>Douglaskuusi</v>
      </c>
    </row>
    <row r="194" spans="1:27" ht="12.75">
      <c r="A194">
        <v>216</v>
      </c>
      <c r="B194">
        <f>VLOOKUP($A194,mittaukset_2002!$A$4:$P$270,2,FALSE)</f>
        <v>26.657575912466054</v>
      </c>
      <c r="C194">
        <f>VLOOKUP($A194,mittaukset_2002!$A$4:$P$270,3,FALSE)</f>
        <v>16.0753885105875</v>
      </c>
      <c r="D194">
        <f>VLOOKUP($A194,mittaukset_2002!$A$4:$P$270,4,FALSE)</f>
        <v>1.7093394348015658</v>
      </c>
      <c r="E194">
        <f>VLOOKUP($A194,mittaukset_2002!$A$4:$P$270,5,FALSE)</f>
        <v>2515360.4990717904</v>
      </c>
      <c r="F194">
        <f>VLOOKUP($A194,mittaukset_2002!$A$4:$P$270,6,FALSE)</f>
        <v>6860017.979174422</v>
      </c>
      <c r="G194">
        <f>VLOOKUP($A194,mittaukset_2002!$A$4:$P$270,7,FALSE)</f>
        <v>159.76933943480157</v>
      </c>
      <c r="H194">
        <f>VLOOKUP($A194,mittaukset_2002!$A$4:$P$270,8,FALSE)</f>
        <v>50</v>
      </c>
      <c r="I194">
        <f>VLOOKUP($A194,mittaukset_2002!$A$4:$P$270,9,FALSE)</f>
        <v>14</v>
      </c>
      <c r="J194">
        <f>VLOOKUP($A194,mittaukset_2002!$A$4:$P$270,10,FALSE)</f>
        <v>382</v>
      </c>
      <c r="K194" t="str">
        <f>VLOOKUP($A194,mittaukset_2002!$A$4:$P$270,11,FALSE)</f>
        <v>lenossa tyvillä</v>
      </c>
      <c r="L194">
        <f>VLOOKUP($A194,mittaukset_2002!$A$4:$P$270,12,FALSE)</f>
        <v>28.3</v>
      </c>
      <c r="M194">
        <f>VLOOKUP($A194,mittaukset_2002!$A$4:$P$270,13,FALSE)</f>
        <v>13.1</v>
      </c>
      <c r="N194">
        <f>VLOOKUP($A194,mittaukset_2002!$A$4:$P$270,14,FALSE)</f>
        <v>-99</v>
      </c>
      <c r="O194">
        <f>VLOOKUP($A194,mittaukset_2002!$A$4:$P$270,15,FALSE)</f>
        <v>-99</v>
      </c>
      <c r="P194">
        <f>VLOOKUP($A194,mittaukset_2002!$A$4:$P$270,16,FALSE)</f>
        <v>6</v>
      </c>
      <c r="Q194" t="str">
        <f>VLOOKUP($A194,mittaukset_2007!$A$2:$E$268,2,FALSE)</f>
        <v>douglaskuusi</v>
      </c>
      <c r="R194">
        <f>VLOOKUP($A194,mittaukset_2007!$A$2:$E$268,3,FALSE)</f>
        <v>385</v>
      </c>
      <c r="S194">
        <f>VLOOKUP($A194,mittaukset_2007!$A$2:$E$268,4,FALSE)</f>
        <v>375</v>
      </c>
      <c r="T194">
        <f>VLOOKUP($A194,mittaukset_2007!$A$2:$E$268,5,FALSE)</f>
        <v>0</v>
      </c>
      <c r="U194">
        <f>IF(ISNA(VLOOKUP($A194,maastolomake_2010!$A$2:$AF$230,3,FALSE)),"",VLOOKUP($A194,maastolomake_2010!$A$2:$AF$230,3,FALSE))</f>
        <v>184</v>
      </c>
      <c r="V194">
        <f>IF(ISNA(VLOOKUP($A194,maastolomake_2010!$A$2:$AF$230,6,FALSE)),"",VLOOKUP($A194,maastolomake_2010!$A$2:$AF$230,6,FALSE))</f>
        <v>1</v>
      </c>
      <c r="W194">
        <f>IF(ISNA(VLOOKUP($A194,maastolomake_2010!$A$2:$AF$230,7,FALSE)),"",VLOOKUP($A194,maastolomake_2010!$A$2:$AF$230,7,FALSE))</f>
        <v>1</v>
      </c>
      <c r="X194">
        <f>IF(ISNA(VLOOKUP($A194,maastolomake_2010!$A$2:$AF$230,8,FALSE)),"",VLOOKUP($A194,maastolomake_2010!$A$2:$AF$230,8,FALSE))</f>
        <v>21</v>
      </c>
      <c r="Y194">
        <f>IF(ISNA(VLOOKUP($A194,maastolomake_2010!$A$2:$AF$230,9,FALSE)),"",VLOOKUP($A194,maastolomake_2010!$A$2:$AF$230,9,FALSE))</f>
        <v>11</v>
      </c>
      <c r="Z194">
        <f>IF(ISNA(VLOOKUP($A194,maastolomake_2010!$A$2:$AF$230,10,FALSE)),"",VLOOKUP($A194,maastolomake_2010!$A$2:$AF$230,10,FALSE))</f>
        <v>394</v>
      </c>
      <c r="AA194" t="str">
        <f>IF(ISNA(VLOOKUP($A194,maastolomake_2010!$A$2:$AF$230,32,FALSE)),"",IF(VLOOKUP($A194,maastolomake_2010!$A$2:$AF$230,32,FALSE)=0,"",VLOOKUP($A194,maastolomake_2010!$A$2:$AF$230,32,FALSE)))</f>
        <v>Douglaskuusi</v>
      </c>
    </row>
    <row r="195" spans="1:27" ht="12.75">
      <c r="A195">
        <v>217</v>
      </c>
      <c r="B195">
        <f>VLOOKUP($A195,mittaukset_2002!$A$4:$P$270,2,FALSE)</f>
        <v>21.305179571951086</v>
      </c>
      <c r="C195">
        <f>VLOOKUP($A195,mittaukset_2002!$A$4:$P$270,3,FALSE)</f>
        <v>14.50421432884329</v>
      </c>
      <c r="D195">
        <f>VLOOKUP($A195,mittaukset_2002!$A$4:$P$270,4,FALSE)</f>
        <v>0.9843486384907144</v>
      </c>
      <c r="E195">
        <f>VLOOKUP($A195,mittaukset_2002!$A$4:$P$270,5,FALSE)</f>
        <v>2515354.941717833</v>
      </c>
      <c r="F195">
        <f>VLOOKUP($A195,mittaukset_2002!$A$4:$P$270,6,FALSE)</f>
        <v>6860017.496938086</v>
      </c>
      <c r="G195">
        <f>VLOOKUP($A195,mittaukset_2002!$A$4:$P$270,7,FALSE)</f>
        <v>159.0443486384907</v>
      </c>
      <c r="H195">
        <f>VLOOKUP($A195,mittaukset_2002!$A$4:$P$270,8,FALSE)</f>
        <v>2</v>
      </c>
      <c r="I195">
        <f>VLOOKUP($A195,mittaukset_2002!$A$4:$P$270,9,FALSE)</f>
        <v>11</v>
      </c>
      <c r="J195">
        <f>VLOOKUP($A195,mittaukset_2002!$A$4:$P$270,10,FALSE)</f>
        <v>279</v>
      </c>
      <c r="K195" t="str">
        <f>VLOOKUP($A195,mittaukset_2002!$A$4:$P$270,11,FALSE)</f>
        <v> </v>
      </c>
      <c r="L195">
        <f>VLOOKUP($A195,mittaukset_2002!$A$4:$P$270,12,FALSE)</f>
        <v>25.6</v>
      </c>
      <c r="M195">
        <f>VLOOKUP($A195,mittaukset_2002!$A$4:$P$270,13,FALSE)</f>
        <v>11.1</v>
      </c>
      <c r="N195">
        <f>VLOOKUP($A195,mittaukset_2002!$A$4:$P$270,14,FALSE)</f>
        <v>-99</v>
      </c>
      <c r="O195">
        <f>VLOOKUP($A195,mittaukset_2002!$A$4:$P$270,15,FALSE)</f>
        <v>-99</v>
      </c>
      <c r="P195">
        <f>VLOOKUP($A195,mittaukset_2002!$A$4:$P$270,16,FALSE)</f>
        <v>6</v>
      </c>
      <c r="Q195" t="str">
        <f>VLOOKUP($A195,mittaukset_2007!$A$2:$E$268,2,FALSE)</f>
        <v>kuusi</v>
      </c>
      <c r="R195">
        <f>VLOOKUP($A195,mittaukset_2007!$A$2:$E$268,3,FALSE)</f>
        <v>278</v>
      </c>
      <c r="S195">
        <f>VLOOKUP($A195,mittaukset_2007!$A$2:$E$268,4,FALSE)</f>
        <v>267</v>
      </c>
      <c r="T195">
        <f>VLOOKUP($A195,mittaukset_2007!$A$2:$E$268,5,FALSE)</f>
        <v>0</v>
      </c>
      <c r="U195">
        <f>IF(ISNA(VLOOKUP($A195,maastolomake_2010!$A$2:$AF$230,3,FALSE)),"",VLOOKUP($A195,maastolomake_2010!$A$2:$AF$230,3,FALSE))</f>
        <v>183</v>
      </c>
      <c r="V195">
        <f>IF(ISNA(VLOOKUP($A195,maastolomake_2010!$A$2:$AF$230,6,FALSE)),"",VLOOKUP($A195,maastolomake_2010!$A$2:$AF$230,6,FALSE))</f>
        <v>1</v>
      </c>
      <c r="W195">
        <f>IF(ISNA(VLOOKUP($A195,maastolomake_2010!$A$2:$AF$230,7,FALSE)),"",VLOOKUP($A195,maastolomake_2010!$A$2:$AF$230,7,FALSE))</f>
        <v>1</v>
      </c>
      <c r="X195">
        <f>IF(ISNA(VLOOKUP($A195,maastolomake_2010!$A$2:$AF$230,8,FALSE)),"",VLOOKUP($A195,maastolomake_2010!$A$2:$AF$230,8,FALSE))</f>
        <v>2</v>
      </c>
      <c r="Y195">
        <f>IF(ISNA(VLOOKUP($A195,maastolomake_2010!$A$2:$AF$230,9,FALSE)),"",VLOOKUP($A195,maastolomake_2010!$A$2:$AF$230,9,FALSE))</f>
        <v>12</v>
      </c>
      <c r="Z195">
        <f>IF(ISNA(VLOOKUP($A195,maastolomake_2010!$A$2:$AF$230,10,FALSE)),"",VLOOKUP($A195,maastolomake_2010!$A$2:$AF$230,10,FALSE))</f>
        <v>281</v>
      </c>
      <c r="AA195" t="str">
        <f>IF(ISNA(VLOOKUP($A195,maastolomake_2010!$A$2:$AF$230,32,FALSE)),"",IF(VLOOKUP($A195,maastolomake_2010!$A$2:$AF$230,32,FALSE)=0,"",VLOOKUP($A195,maastolomake_2010!$A$2:$AF$230,32,FALSE)))</f>
        <v>harsu</v>
      </c>
    </row>
    <row r="196" spans="1:27" ht="12.75">
      <c r="A196">
        <v>218</v>
      </c>
      <c r="B196">
        <f>VLOOKUP($A196,mittaukset_2002!$A$4:$P$270,2,FALSE)</f>
        <v>18.751206767366753</v>
      </c>
      <c r="C196">
        <f>VLOOKUP($A196,mittaukset_2002!$A$4:$P$270,3,FALSE)</f>
        <v>14.346773946524934</v>
      </c>
      <c r="D196">
        <f>VLOOKUP($A196,mittaukset_2002!$A$4:$P$270,4,FALSE)</f>
        <v>0.9413515862800104</v>
      </c>
      <c r="E196">
        <f>VLOOKUP($A196,mittaukset_2002!$A$4:$P$270,5,FALSE)</f>
        <v>2515352.4070126647</v>
      </c>
      <c r="F196">
        <f>VLOOKUP($A196,mittaukset_2002!$A$4:$P$270,6,FALSE)</f>
        <v>6860017.847415291</v>
      </c>
      <c r="G196">
        <f>VLOOKUP($A196,mittaukset_2002!$A$4:$P$270,7,FALSE)</f>
        <v>159.00135158628</v>
      </c>
      <c r="H196">
        <f>VLOOKUP($A196,mittaukset_2002!$A$4:$P$270,8,FALSE)</f>
        <v>2</v>
      </c>
      <c r="I196">
        <f>VLOOKUP($A196,mittaukset_2002!$A$4:$P$270,9,FALSE)</f>
        <v>11</v>
      </c>
      <c r="J196">
        <f>VLOOKUP($A196,mittaukset_2002!$A$4:$P$270,10,FALSE)</f>
        <v>302</v>
      </c>
      <c r="K196" t="str">
        <f>VLOOKUP($A196,mittaukset_2002!$A$4:$P$270,11,FALSE)</f>
        <v> </v>
      </c>
      <c r="L196">
        <f>VLOOKUP($A196,mittaukset_2002!$A$4:$P$270,12,FALSE)</f>
        <v>28.2</v>
      </c>
      <c r="M196">
        <f>VLOOKUP($A196,mittaukset_2002!$A$4:$P$270,13,FALSE)</f>
        <v>14</v>
      </c>
      <c r="N196">
        <f>VLOOKUP($A196,mittaukset_2002!$A$4:$P$270,14,FALSE)</f>
        <v>-99</v>
      </c>
      <c r="O196">
        <f>VLOOKUP($A196,mittaukset_2002!$A$4:$P$270,15,FALSE)</f>
        <v>-99</v>
      </c>
      <c r="P196">
        <f>VLOOKUP($A196,mittaukset_2002!$A$4:$P$270,16,FALSE)</f>
        <v>5</v>
      </c>
      <c r="Q196" t="str">
        <f>VLOOKUP($A196,mittaukset_2007!$A$2:$E$268,2,FALSE)</f>
        <v>kuusi</v>
      </c>
      <c r="R196">
        <f>VLOOKUP($A196,mittaukset_2007!$A$2:$E$268,3,FALSE)</f>
        <v>309</v>
      </c>
      <c r="S196">
        <f>VLOOKUP($A196,mittaukset_2007!$A$2:$E$268,4,FALSE)</f>
        <v>298</v>
      </c>
      <c r="T196">
        <f>VLOOKUP($A196,mittaukset_2007!$A$2:$E$268,5,FALSE)</f>
        <v>1</v>
      </c>
      <c r="U196">
        <f>IF(ISNA(VLOOKUP($A196,maastolomake_2010!$A$2:$AF$230,3,FALSE)),"",VLOOKUP($A196,maastolomake_2010!$A$2:$AF$230,3,FALSE))</f>
      </c>
      <c r="V196">
        <f>IF(ISNA(VLOOKUP($A196,maastolomake_2010!$A$2:$AF$230,6,FALSE)),"",VLOOKUP($A196,maastolomake_2010!$A$2:$AF$230,6,FALSE))</f>
      </c>
      <c r="W196">
        <f>IF(ISNA(VLOOKUP($A196,maastolomake_2010!$A$2:$AF$230,7,FALSE)),"",VLOOKUP($A196,maastolomake_2010!$A$2:$AF$230,7,FALSE))</f>
      </c>
      <c r="X196">
        <f>IF(ISNA(VLOOKUP($A196,maastolomake_2010!$A$2:$AF$230,8,FALSE)),"",VLOOKUP($A196,maastolomake_2010!$A$2:$AF$230,8,FALSE))</f>
      </c>
      <c r="Y196">
        <f>IF(ISNA(VLOOKUP($A196,maastolomake_2010!$A$2:$AF$230,9,FALSE)),"",VLOOKUP($A196,maastolomake_2010!$A$2:$AF$230,9,FALSE))</f>
      </c>
      <c r="Z196">
        <f>IF(ISNA(VLOOKUP($A196,maastolomake_2010!$A$2:$AF$230,10,FALSE)),"",VLOOKUP($A196,maastolomake_2010!$A$2:$AF$230,10,FALSE))</f>
      </c>
      <c r="AA196">
        <f>IF(ISNA(VLOOKUP($A196,maastolomake_2010!$A$2:$AF$230,32,FALSE)),"",IF(VLOOKUP($A196,maastolomake_2010!$A$2:$AF$230,32,FALSE)=0,"",VLOOKUP($A196,maastolomake_2010!$A$2:$AF$230,32,FALSE)))</f>
      </c>
    </row>
    <row r="197" spans="1:27" ht="12.75">
      <c r="A197">
        <v>219</v>
      </c>
      <c r="B197">
        <f>VLOOKUP($A197,mittaukset_2002!$A$4:$P$270,2,FALSE)</f>
        <v>18.911387275442436</v>
      </c>
      <c r="C197">
        <f>VLOOKUP($A197,mittaukset_2002!$A$4:$P$270,3,FALSE)</f>
        <v>15.74656192261007</v>
      </c>
      <c r="D197">
        <f>VLOOKUP($A197,mittaukset_2002!$A$4:$P$270,4,FALSE)</f>
        <v>0.982934685290888</v>
      </c>
      <c r="E197">
        <f>VLOOKUP($A197,mittaukset_2002!$A$4:$P$270,5,FALSE)</f>
        <v>2515352.8407113682</v>
      </c>
      <c r="F197">
        <f>VLOOKUP($A197,mittaukset_2002!$A$4:$P$270,6,FALSE)</f>
        <v>6860019.187926241</v>
      </c>
      <c r="G197">
        <f>VLOOKUP($A197,mittaukset_2002!$A$4:$P$270,7,FALSE)</f>
        <v>159.0429346852909</v>
      </c>
      <c r="H197">
        <f>VLOOKUP($A197,mittaukset_2002!$A$4:$P$270,8,FALSE)</f>
        <v>2</v>
      </c>
      <c r="I197">
        <f>VLOOKUP($A197,mittaukset_2002!$A$4:$P$270,9,FALSE)</f>
        <v>11</v>
      </c>
      <c r="J197">
        <f>VLOOKUP($A197,mittaukset_2002!$A$4:$P$270,10,FALSE)</f>
        <v>239</v>
      </c>
      <c r="K197" t="str">
        <f>VLOOKUP($A197,mittaukset_2002!$A$4:$P$270,11,FALSE)</f>
        <v> </v>
      </c>
      <c r="L197">
        <f>VLOOKUP($A197,mittaukset_2002!$A$4:$P$270,12,FALSE)</f>
        <v>25.8</v>
      </c>
      <c r="M197">
        <f>VLOOKUP($A197,mittaukset_2002!$A$4:$P$270,13,FALSE)</f>
        <v>13.8</v>
      </c>
      <c r="N197">
        <f>VLOOKUP($A197,mittaukset_2002!$A$4:$P$270,14,FALSE)</f>
        <v>-99</v>
      </c>
      <c r="O197">
        <f>VLOOKUP($A197,mittaukset_2002!$A$4:$P$270,15,FALSE)</f>
        <v>-99</v>
      </c>
      <c r="P197">
        <f>VLOOKUP($A197,mittaukset_2002!$A$4:$P$270,16,FALSE)</f>
        <v>5</v>
      </c>
      <c r="Q197" t="str">
        <f>VLOOKUP($A197,mittaukset_2007!$A$2:$E$268,2,FALSE)</f>
        <v>kuusi</v>
      </c>
      <c r="R197">
        <f>VLOOKUP($A197,mittaukset_2007!$A$2:$E$268,3,FALSE)</f>
        <v>247</v>
      </c>
      <c r="S197">
        <f>VLOOKUP($A197,mittaukset_2007!$A$2:$E$268,4,FALSE)</f>
        <v>259</v>
      </c>
      <c r="T197">
        <f>VLOOKUP($A197,mittaukset_2007!$A$2:$E$268,5,FALSE)</f>
        <v>1</v>
      </c>
      <c r="U197">
        <f>IF(ISNA(VLOOKUP($A197,maastolomake_2010!$A$2:$AF$230,3,FALSE)),"",VLOOKUP($A197,maastolomake_2010!$A$2:$AF$230,3,FALSE))</f>
      </c>
      <c r="V197">
        <f>IF(ISNA(VLOOKUP($A197,maastolomake_2010!$A$2:$AF$230,6,FALSE)),"",VLOOKUP($A197,maastolomake_2010!$A$2:$AF$230,6,FALSE))</f>
      </c>
      <c r="W197">
        <f>IF(ISNA(VLOOKUP($A197,maastolomake_2010!$A$2:$AF$230,7,FALSE)),"",VLOOKUP($A197,maastolomake_2010!$A$2:$AF$230,7,FALSE))</f>
      </c>
      <c r="X197">
        <f>IF(ISNA(VLOOKUP($A197,maastolomake_2010!$A$2:$AF$230,8,FALSE)),"",VLOOKUP($A197,maastolomake_2010!$A$2:$AF$230,8,FALSE))</f>
      </c>
      <c r="Y197">
        <f>IF(ISNA(VLOOKUP($A197,maastolomake_2010!$A$2:$AF$230,9,FALSE)),"",VLOOKUP($A197,maastolomake_2010!$A$2:$AF$230,9,FALSE))</f>
      </c>
      <c r="Z197">
        <f>IF(ISNA(VLOOKUP($A197,maastolomake_2010!$A$2:$AF$230,10,FALSE)),"",VLOOKUP($A197,maastolomake_2010!$A$2:$AF$230,10,FALSE))</f>
      </c>
      <c r="AA197">
        <f>IF(ISNA(VLOOKUP($A197,maastolomake_2010!$A$2:$AF$230,32,FALSE)),"",IF(VLOOKUP($A197,maastolomake_2010!$A$2:$AF$230,32,FALSE)=0,"",VLOOKUP($A197,maastolomake_2010!$A$2:$AF$230,32,FALSE)))</f>
      </c>
    </row>
    <row r="198" spans="1:27" ht="12.75">
      <c r="A198">
        <v>220</v>
      </c>
      <c r="B198">
        <f>VLOOKUP($A198,mittaukset_2002!$A$4:$P$270,2,FALSE)</f>
        <v>24.065225607532337</v>
      </c>
      <c r="C198">
        <f>VLOOKUP($A198,mittaukset_2002!$A$4:$P$270,3,FALSE)</f>
        <v>23.26918034265396</v>
      </c>
      <c r="D198">
        <f>VLOOKUP($A198,mittaukset_2002!$A$4:$P$270,4,FALSE)</f>
        <v>2.354589379972449</v>
      </c>
      <c r="E198">
        <f>VLOOKUP($A198,mittaukset_2002!$A$4:$P$270,5,FALSE)</f>
        <v>2515359.379771273</v>
      </c>
      <c r="F198">
        <f>VLOOKUP($A198,mittaukset_2002!$A$4:$P$270,6,FALSE)</f>
        <v>6860025.543438258</v>
      </c>
      <c r="G198">
        <f>VLOOKUP($A198,mittaukset_2002!$A$4:$P$270,7,FALSE)</f>
        <v>160.41458937997245</v>
      </c>
      <c r="H198">
        <f>VLOOKUP($A198,mittaukset_2002!$A$4:$P$270,8,FALSE)</f>
        <v>2</v>
      </c>
      <c r="I198">
        <f>VLOOKUP($A198,mittaukset_2002!$A$4:$P$270,9,FALSE)</f>
        <v>11</v>
      </c>
      <c r="J198">
        <f>VLOOKUP($A198,mittaukset_2002!$A$4:$P$270,10,FALSE)</f>
        <v>427</v>
      </c>
      <c r="K198" t="str">
        <f>VLOOKUP($A198,mittaukset_2002!$A$4:$P$270,11,FALSE)</f>
        <v> </v>
      </c>
      <c r="L198">
        <f>VLOOKUP($A198,mittaukset_2002!$A$4:$P$270,12,FALSE)</f>
        <v>29.3</v>
      </c>
      <c r="M198">
        <f>VLOOKUP($A198,mittaukset_2002!$A$4:$P$270,13,FALSE)</f>
        <v>5.3</v>
      </c>
      <c r="N198">
        <f>VLOOKUP($A198,mittaukset_2002!$A$4:$P$270,14,FALSE)</f>
        <v>-99</v>
      </c>
      <c r="O198">
        <f>VLOOKUP($A198,mittaukset_2002!$A$4:$P$270,15,FALSE)</f>
        <v>-99</v>
      </c>
      <c r="P198">
        <f>VLOOKUP($A198,mittaukset_2002!$A$4:$P$270,16,FALSE)</f>
        <v>6</v>
      </c>
      <c r="Q198" t="str">
        <f>VLOOKUP($A198,mittaukset_2007!$A$2:$E$268,2,FALSE)</f>
        <v>kuusi</v>
      </c>
      <c r="R198">
        <f>VLOOKUP($A198,mittaukset_2007!$A$2:$E$268,3,FALSE)</f>
        <v>435</v>
      </c>
      <c r="S198">
        <f>VLOOKUP($A198,mittaukset_2007!$A$2:$E$268,4,FALSE)</f>
        <v>406</v>
      </c>
      <c r="T198">
        <f>VLOOKUP($A198,mittaukset_2007!$A$2:$E$268,5,FALSE)</f>
        <v>0</v>
      </c>
      <c r="U198">
        <f>IF(ISNA(VLOOKUP($A198,maastolomake_2010!$A$2:$AF$230,3,FALSE)),"",VLOOKUP($A198,maastolomake_2010!$A$2:$AF$230,3,FALSE))</f>
        <v>186</v>
      </c>
      <c r="V198">
        <f>IF(ISNA(VLOOKUP($A198,maastolomake_2010!$A$2:$AF$230,6,FALSE)),"",VLOOKUP($A198,maastolomake_2010!$A$2:$AF$230,6,FALSE))</f>
        <v>1</v>
      </c>
      <c r="W198">
        <f>IF(ISNA(VLOOKUP($A198,maastolomake_2010!$A$2:$AF$230,7,FALSE)),"",VLOOKUP($A198,maastolomake_2010!$A$2:$AF$230,7,FALSE))</f>
        <v>1</v>
      </c>
      <c r="X198">
        <f>IF(ISNA(VLOOKUP($A198,maastolomake_2010!$A$2:$AF$230,8,FALSE)),"",VLOOKUP($A198,maastolomake_2010!$A$2:$AF$230,8,FALSE))</f>
        <v>2</v>
      </c>
      <c r="Y198">
        <f>IF(ISNA(VLOOKUP($A198,maastolomake_2010!$A$2:$AF$230,9,FALSE)),"",VLOOKUP($A198,maastolomake_2010!$A$2:$AF$230,9,FALSE))</f>
        <v>11</v>
      </c>
      <c r="Z198">
        <f>IF(ISNA(VLOOKUP($A198,maastolomake_2010!$A$2:$AF$230,10,FALSE)),"",VLOOKUP($A198,maastolomake_2010!$A$2:$AF$230,10,FALSE))</f>
        <v>443</v>
      </c>
      <c r="AA198">
        <f>IF(ISNA(VLOOKUP($A198,maastolomake_2010!$A$2:$AF$230,32,FALSE)),"",IF(VLOOKUP($A198,maastolomake_2010!$A$2:$AF$230,32,FALSE)=0,"",VLOOKUP($A198,maastolomake_2010!$A$2:$AF$230,32,FALSE)))</f>
      </c>
    </row>
    <row r="199" spans="1:27" ht="12.75">
      <c r="A199">
        <v>221</v>
      </c>
      <c r="B199">
        <f>VLOOKUP($A199,mittaukset_2002!$A$4:$P$270,2,FALSE)</f>
        <v>23.249642811989844</v>
      </c>
      <c r="C199">
        <f>VLOOKUP($A199,mittaukset_2002!$A$4:$P$270,3,FALSE)</f>
        <v>26.36030624942402</v>
      </c>
      <c r="D199">
        <f>VLOOKUP($A199,mittaukset_2002!$A$4:$P$270,4,FALSE)</f>
        <v>2.4043426443790827</v>
      </c>
      <c r="E199">
        <f>VLOOKUP($A199,mittaukset_2002!$A$4:$P$270,5,FALSE)</f>
        <v>2515359.1912626936</v>
      </c>
      <c r="F199">
        <f>VLOOKUP($A199,mittaukset_2002!$A$4:$P$270,6,FALSE)</f>
        <v>6860028.734785807</v>
      </c>
      <c r="G199">
        <f>VLOOKUP($A199,mittaukset_2002!$A$4:$P$270,7,FALSE)</f>
        <v>160.4643426443791</v>
      </c>
      <c r="H199">
        <f>VLOOKUP($A199,mittaukset_2002!$A$4:$P$270,8,FALSE)</f>
        <v>2</v>
      </c>
      <c r="I199">
        <f>VLOOKUP($A199,mittaukset_2002!$A$4:$P$270,9,FALSE)</f>
        <v>11</v>
      </c>
      <c r="J199">
        <f>VLOOKUP($A199,mittaukset_2002!$A$4:$P$270,10,FALSE)</f>
        <v>292</v>
      </c>
      <c r="K199" t="str">
        <f>VLOOKUP($A199,mittaukset_2002!$A$4:$P$270,11,FALSE)</f>
        <v> </v>
      </c>
      <c r="L199">
        <f>VLOOKUP($A199,mittaukset_2002!$A$4:$P$270,12,FALSE)</f>
        <v>24.3</v>
      </c>
      <c r="M199">
        <f>VLOOKUP($A199,mittaukset_2002!$A$4:$P$270,13,FALSE)</f>
        <v>5</v>
      </c>
      <c r="N199">
        <f>VLOOKUP($A199,mittaukset_2002!$A$4:$P$270,14,FALSE)</f>
        <v>-99</v>
      </c>
      <c r="O199">
        <f>VLOOKUP($A199,mittaukset_2002!$A$4:$P$270,15,FALSE)</f>
        <v>-99</v>
      </c>
      <c r="P199">
        <f>VLOOKUP($A199,mittaukset_2002!$A$4:$P$270,16,FALSE)</f>
        <v>6</v>
      </c>
      <c r="Q199" t="str">
        <f>VLOOKUP($A199,mittaukset_2007!$A$2:$E$268,2,FALSE)</f>
        <v>kuusi</v>
      </c>
      <c r="R199">
        <f>VLOOKUP($A199,mittaukset_2007!$A$2:$E$268,3,FALSE)</f>
        <v>303</v>
      </c>
      <c r="S199">
        <f>VLOOKUP($A199,mittaukset_2007!$A$2:$E$268,4,FALSE)</f>
        <v>282</v>
      </c>
      <c r="T199">
        <f>VLOOKUP($A199,mittaukset_2007!$A$2:$E$268,5,FALSE)</f>
        <v>1</v>
      </c>
      <c r="U199">
        <f>IF(ISNA(VLOOKUP($A199,maastolomake_2010!$A$2:$AF$230,3,FALSE)),"",VLOOKUP($A199,maastolomake_2010!$A$2:$AF$230,3,FALSE))</f>
      </c>
      <c r="V199">
        <f>IF(ISNA(VLOOKUP($A199,maastolomake_2010!$A$2:$AF$230,6,FALSE)),"",VLOOKUP($A199,maastolomake_2010!$A$2:$AF$230,6,FALSE))</f>
      </c>
      <c r="W199">
        <f>IF(ISNA(VLOOKUP($A199,maastolomake_2010!$A$2:$AF$230,7,FALSE)),"",VLOOKUP($A199,maastolomake_2010!$A$2:$AF$230,7,FALSE))</f>
      </c>
      <c r="X199">
        <f>IF(ISNA(VLOOKUP($A199,maastolomake_2010!$A$2:$AF$230,8,FALSE)),"",VLOOKUP($A199,maastolomake_2010!$A$2:$AF$230,8,FALSE))</f>
      </c>
      <c r="Y199">
        <f>IF(ISNA(VLOOKUP($A199,maastolomake_2010!$A$2:$AF$230,9,FALSE)),"",VLOOKUP($A199,maastolomake_2010!$A$2:$AF$230,9,FALSE))</f>
      </c>
      <c r="Z199">
        <f>IF(ISNA(VLOOKUP($A199,maastolomake_2010!$A$2:$AF$230,10,FALSE)),"",VLOOKUP($A199,maastolomake_2010!$A$2:$AF$230,10,FALSE))</f>
      </c>
      <c r="AA199">
        <f>IF(ISNA(VLOOKUP($A199,maastolomake_2010!$A$2:$AF$230,32,FALSE)),"",IF(VLOOKUP($A199,maastolomake_2010!$A$2:$AF$230,32,FALSE)=0,"",VLOOKUP($A199,maastolomake_2010!$A$2:$AF$230,32,FALSE)))</f>
      </c>
    </row>
    <row r="200" spans="1:27" ht="12.75">
      <c r="A200">
        <v>222</v>
      </c>
      <c r="B200">
        <f>VLOOKUP($A200,mittaukset_2002!$A$4:$P$270,2,FALSE)</f>
        <v>20.00202178464885</v>
      </c>
      <c r="C200">
        <f>VLOOKUP($A200,mittaukset_2002!$A$4:$P$270,3,FALSE)</f>
        <v>26.194240182147926</v>
      </c>
      <c r="D200">
        <f>VLOOKUP($A200,mittaukset_2002!$A$4:$P$270,4,FALSE)</f>
        <v>2.546994453316066</v>
      </c>
      <c r="E200">
        <f>VLOOKUP($A200,mittaukset_2002!$A$4:$P$270,5,FALSE)</f>
        <v>2515355.9748892374</v>
      </c>
      <c r="F200">
        <f>VLOOKUP($A200,mittaukset_2002!$A$4:$P$270,6,FALSE)</f>
        <v>6860029.213912164</v>
      </c>
      <c r="G200">
        <f>VLOOKUP($A200,mittaukset_2002!$A$4:$P$270,7,FALSE)</f>
        <v>160.60699445331608</v>
      </c>
      <c r="H200">
        <f>VLOOKUP($A200,mittaukset_2002!$A$4:$P$270,8,FALSE)</f>
        <v>2</v>
      </c>
      <c r="I200">
        <f>VLOOKUP($A200,mittaukset_2002!$A$4:$P$270,9,FALSE)</f>
        <v>11</v>
      </c>
      <c r="J200">
        <f>VLOOKUP($A200,mittaukset_2002!$A$4:$P$270,10,FALSE)</f>
        <v>232</v>
      </c>
      <c r="K200" t="str">
        <f>VLOOKUP($A200,mittaukset_2002!$A$4:$P$270,11,FALSE)</f>
        <v> </v>
      </c>
      <c r="L200">
        <f>VLOOKUP($A200,mittaukset_2002!$A$4:$P$270,12,FALSE)</f>
        <v>24.6</v>
      </c>
      <c r="M200">
        <f>VLOOKUP($A200,mittaukset_2002!$A$4:$P$270,13,FALSE)</f>
        <v>10.3</v>
      </c>
      <c r="N200">
        <f>VLOOKUP($A200,mittaukset_2002!$A$4:$P$270,14,FALSE)</f>
        <v>-99</v>
      </c>
      <c r="O200">
        <f>VLOOKUP($A200,mittaukset_2002!$A$4:$P$270,15,FALSE)</f>
        <v>-99</v>
      </c>
      <c r="P200">
        <f>VLOOKUP($A200,mittaukset_2002!$A$4:$P$270,16,FALSE)</f>
        <v>6</v>
      </c>
      <c r="Q200" t="str">
        <f>VLOOKUP($A200,mittaukset_2007!$A$2:$E$268,2,FALSE)</f>
        <v>kuusi</v>
      </c>
      <c r="R200">
        <f>VLOOKUP($A200,mittaukset_2007!$A$2:$E$268,3,FALSE)</f>
        <v>253</v>
      </c>
      <c r="S200">
        <f>VLOOKUP($A200,mittaukset_2007!$A$2:$E$268,4,FALSE)</f>
        <v>239</v>
      </c>
      <c r="T200">
        <f>VLOOKUP($A200,mittaukset_2007!$A$2:$E$268,5,FALSE)</f>
        <v>1</v>
      </c>
      <c r="U200">
        <f>IF(ISNA(VLOOKUP($A200,maastolomake_2010!$A$2:$AF$230,3,FALSE)),"",VLOOKUP($A200,maastolomake_2010!$A$2:$AF$230,3,FALSE))</f>
      </c>
      <c r="V200">
        <f>IF(ISNA(VLOOKUP($A200,maastolomake_2010!$A$2:$AF$230,6,FALSE)),"",VLOOKUP($A200,maastolomake_2010!$A$2:$AF$230,6,FALSE))</f>
      </c>
      <c r="W200">
        <f>IF(ISNA(VLOOKUP($A200,maastolomake_2010!$A$2:$AF$230,7,FALSE)),"",VLOOKUP($A200,maastolomake_2010!$A$2:$AF$230,7,FALSE))</f>
      </c>
      <c r="X200">
        <f>IF(ISNA(VLOOKUP($A200,maastolomake_2010!$A$2:$AF$230,8,FALSE)),"",VLOOKUP($A200,maastolomake_2010!$A$2:$AF$230,8,FALSE))</f>
      </c>
      <c r="Y200">
        <f>IF(ISNA(VLOOKUP($A200,maastolomake_2010!$A$2:$AF$230,9,FALSE)),"",VLOOKUP($A200,maastolomake_2010!$A$2:$AF$230,9,FALSE))</f>
      </c>
      <c r="Z200">
        <f>IF(ISNA(VLOOKUP($A200,maastolomake_2010!$A$2:$AF$230,10,FALSE)),"",VLOOKUP($A200,maastolomake_2010!$A$2:$AF$230,10,FALSE))</f>
      </c>
      <c r="AA200">
        <f>IF(ISNA(VLOOKUP($A200,maastolomake_2010!$A$2:$AF$230,32,FALSE)),"",IF(VLOOKUP($A200,maastolomake_2010!$A$2:$AF$230,32,FALSE)=0,"",VLOOKUP($A200,maastolomake_2010!$A$2:$AF$230,32,FALSE)))</f>
      </c>
    </row>
    <row r="201" spans="1:27" ht="12.75">
      <c r="A201">
        <v>223</v>
      </c>
      <c r="B201">
        <f>VLOOKUP($A201,mittaukset_2002!$A$4:$P$270,2,FALSE)</f>
        <v>17.93730898423062</v>
      </c>
      <c r="C201">
        <f>VLOOKUP($A201,mittaukset_2002!$A$4:$P$270,3,FALSE)</f>
        <v>26.359430873502973</v>
      </c>
      <c r="D201">
        <f>VLOOKUP($A201,mittaukset_2002!$A$4:$P$270,4,FALSE)</f>
        <v>2.4745375671026637</v>
      </c>
      <c r="E201">
        <f>VLOOKUP($A201,mittaukset_2002!$A$4:$P$270,5,FALSE)</f>
        <v>2515353.983561948</v>
      </c>
      <c r="F201">
        <f>VLOOKUP($A201,mittaukset_2002!$A$4:$P$270,6,FALSE)</f>
        <v>6860029.783949478</v>
      </c>
      <c r="G201">
        <f>VLOOKUP($A201,mittaukset_2002!$A$4:$P$270,7,FALSE)</f>
        <v>160.53453756710266</v>
      </c>
      <c r="H201">
        <f>VLOOKUP($A201,mittaukset_2002!$A$4:$P$270,8,FALSE)</f>
        <v>2</v>
      </c>
      <c r="I201">
        <f>VLOOKUP($A201,mittaukset_2002!$A$4:$P$270,9,FALSE)</f>
        <v>11</v>
      </c>
      <c r="J201">
        <f>VLOOKUP($A201,mittaukset_2002!$A$4:$P$270,10,FALSE)</f>
        <v>224</v>
      </c>
      <c r="K201" t="str">
        <f>VLOOKUP($A201,mittaukset_2002!$A$4:$P$270,11,FALSE)</f>
        <v> </v>
      </c>
      <c r="L201">
        <f>VLOOKUP($A201,mittaukset_2002!$A$4:$P$270,12,FALSE)</f>
        <v>24.7</v>
      </c>
      <c r="M201">
        <f>VLOOKUP($A201,mittaukset_2002!$A$4:$P$270,13,FALSE)</f>
        <v>9.8</v>
      </c>
      <c r="N201">
        <f>VLOOKUP($A201,mittaukset_2002!$A$4:$P$270,14,FALSE)</f>
        <v>-99</v>
      </c>
      <c r="O201">
        <f>VLOOKUP($A201,mittaukset_2002!$A$4:$P$270,15,FALSE)</f>
        <v>-99</v>
      </c>
      <c r="P201">
        <f>VLOOKUP($A201,mittaukset_2002!$A$4:$P$270,16,FALSE)</f>
        <v>5</v>
      </c>
      <c r="Q201" t="str">
        <f>VLOOKUP($A201,mittaukset_2007!$A$2:$E$268,2,FALSE)</f>
        <v>kuusi</v>
      </c>
      <c r="R201">
        <f>VLOOKUP($A201,mittaukset_2007!$A$2:$E$268,3,FALSE)</f>
        <v>229</v>
      </c>
      <c r="S201">
        <f>VLOOKUP($A201,mittaukset_2007!$A$2:$E$268,4,FALSE)</f>
        <v>216</v>
      </c>
      <c r="T201">
        <f>VLOOKUP($A201,mittaukset_2007!$A$2:$E$268,5,FALSE)</f>
        <v>0</v>
      </c>
      <c r="U201">
        <f>IF(ISNA(VLOOKUP($A201,maastolomake_2010!$A$2:$AF$230,3,FALSE)),"",VLOOKUP($A201,maastolomake_2010!$A$2:$AF$230,3,FALSE))</f>
        <v>153</v>
      </c>
      <c r="V201">
        <f>IF(ISNA(VLOOKUP($A201,maastolomake_2010!$A$2:$AF$230,6,FALSE)),"",VLOOKUP($A201,maastolomake_2010!$A$2:$AF$230,6,FALSE))</f>
        <v>1</v>
      </c>
      <c r="W201">
        <f>IF(ISNA(VLOOKUP($A201,maastolomake_2010!$A$2:$AF$230,7,FALSE)),"",VLOOKUP($A201,maastolomake_2010!$A$2:$AF$230,7,FALSE))</f>
        <v>1</v>
      </c>
      <c r="X201">
        <f>IF(ISNA(VLOOKUP($A201,maastolomake_2010!$A$2:$AF$230,8,FALSE)),"",VLOOKUP($A201,maastolomake_2010!$A$2:$AF$230,8,FALSE))</f>
        <v>2</v>
      </c>
      <c r="Y201">
        <f>IF(ISNA(VLOOKUP($A201,maastolomake_2010!$A$2:$AF$230,9,FALSE)),"",VLOOKUP($A201,maastolomake_2010!$A$2:$AF$230,9,FALSE))</f>
        <v>11</v>
      </c>
      <c r="Z201">
        <f>IF(ISNA(VLOOKUP($A201,maastolomake_2010!$A$2:$AF$230,10,FALSE)),"",VLOOKUP($A201,maastolomake_2010!$A$2:$AF$230,10,FALSE))</f>
        <v>230</v>
      </c>
      <c r="AA201" t="str">
        <f>IF(ISNA(VLOOKUP($A201,maastolomake_2010!$A$2:$AF$230,32,FALSE)),"",IF(VLOOKUP($A201,maastolomake_2010!$A$2:$AF$230,32,FALSE)=0,"",VLOOKUP($A201,maastolomake_2010!$A$2:$AF$230,32,FALSE)))</f>
        <v>lpm oksan alap.</v>
      </c>
    </row>
    <row r="202" spans="1:27" ht="12.75">
      <c r="A202">
        <v>224</v>
      </c>
      <c r="B202">
        <f>VLOOKUP($A202,mittaukset_2002!$A$4:$P$270,2,FALSE)</f>
        <v>17.629872607716237</v>
      </c>
      <c r="C202">
        <f>VLOOKUP($A202,mittaukset_2002!$A$4:$P$270,3,FALSE)</f>
        <v>24.154385765364907</v>
      </c>
      <c r="D202">
        <f>VLOOKUP($A202,mittaukset_2002!$A$4:$P$270,4,FALSE)</f>
        <v>1.8659043322588953</v>
      </c>
      <c r="E202">
        <f>VLOOKUP($A202,mittaukset_2002!$A$4:$P$270,5,FALSE)</f>
        <v>2515353.2463475787</v>
      </c>
      <c r="F202">
        <f>VLOOKUP($A202,mittaukset_2002!$A$4:$P$270,6,FALSE)</f>
        <v>6860027.683174375</v>
      </c>
      <c r="G202">
        <f>VLOOKUP($A202,mittaukset_2002!$A$4:$P$270,7,FALSE)</f>
        <v>159.9259043322589</v>
      </c>
      <c r="H202">
        <f>VLOOKUP($A202,mittaukset_2002!$A$4:$P$270,8,FALSE)</f>
        <v>2</v>
      </c>
      <c r="I202">
        <f>VLOOKUP($A202,mittaukset_2002!$A$4:$P$270,9,FALSE)</f>
        <v>11</v>
      </c>
      <c r="J202">
        <f>VLOOKUP($A202,mittaukset_2002!$A$4:$P$270,10,FALSE)</f>
        <v>232</v>
      </c>
      <c r="K202" t="str">
        <f>VLOOKUP($A202,mittaukset_2002!$A$4:$P$270,11,FALSE)</f>
        <v> </v>
      </c>
      <c r="L202">
        <f>VLOOKUP($A202,mittaukset_2002!$A$4:$P$270,12,FALSE)</f>
        <v>25.1</v>
      </c>
      <c r="M202">
        <f>VLOOKUP($A202,mittaukset_2002!$A$4:$P$270,13,FALSE)</f>
        <v>12.4</v>
      </c>
      <c r="N202">
        <f>VLOOKUP($A202,mittaukset_2002!$A$4:$P$270,14,FALSE)</f>
        <v>-99</v>
      </c>
      <c r="O202">
        <f>VLOOKUP($A202,mittaukset_2002!$A$4:$P$270,15,FALSE)</f>
        <v>-99</v>
      </c>
      <c r="P202">
        <f>VLOOKUP($A202,mittaukset_2002!$A$4:$P$270,16,FALSE)</f>
        <v>5</v>
      </c>
      <c r="Q202" t="str">
        <f>VLOOKUP($A202,mittaukset_2007!$A$2:$E$268,2,FALSE)</f>
        <v>kuusi</v>
      </c>
      <c r="R202">
        <f>VLOOKUP($A202,mittaukset_2007!$A$2:$E$268,3,FALSE)</f>
        <v>239</v>
      </c>
      <c r="S202">
        <f>VLOOKUP($A202,mittaukset_2007!$A$2:$E$268,4,FALSE)</f>
        <v>232</v>
      </c>
      <c r="T202">
        <f>VLOOKUP($A202,mittaukset_2007!$A$2:$E$268,5,FALSE)</f>
        <v>0</v>
      </c>
      <c r="U202">
        <f>IF(ISNA(VLOOKUP($A202,maastolomake_2010!$A$2:$AF$230,3,FALSE)),"",VLOOKUP($A202,maastolomake_2010!$A$2:$AF$230,3,FALSE))</f>
        <v>151</v>
      </c>
      <c r="V202">
        <f>IF(ISNA(VLOOKUP($A202,maastolomake_2010!$A$2:$AF$230,6,FALSE)),"",VLOOKUP($A202,maastolomake_2010!$A$2:$AF$230,6,FALSE))</f>
        <v>1</v>
      </c>
      <c r="W202">
        <f>IF(ISNA(VLOOKUP($A202,maastolomake_2010!$A$2:$AF$230,7,FALSE)),"",VLOOKUP($A202,maastolomake_2010!$A$2:$AF$230,7,FALSE))</f>
        <v>1</v>
      </c>
      <c r="X202">
        <f>IF(ISNA(VLOOKUP($A202,maastolomake_2010!$A$2:$AF$230,8,FALSE)),"",VLOOKUP($A202,maastolomake_2010!$A$2:$AF$230,8,FALSE))</f>
        <v>2</v>
      </c>
      <c r="Y202">
        <f>IF(ISNA(VLOOKUP($A202,maastolomake_2010!$A$2:$AF$230,9,FALSE)),"",VLOOKUP($A202,maastolomake_2010!$A$2:$AF$230,9,FALSE))</f>
        <v>11</v>
      </c>
      <c r="Z202">
        <f>IF(ISNA(VLOOKUP($A202,maastolomake_2010!$A$2:$AF$230,10,FALSE)),"",VLOOKUP($A202,maastolomake_2010!$A$2:$AF$230,10,FALSE))</f>
        <v>245</v>
      </c>
      <c r="AA202">
        <f>IF(ISNA(VLOOKUP($A202,maastolomake_2010!$A$2:$AF$230,32,FALSE)),"",IF(VLOOKUP($A202,maastolomake_2010!$A$2:$AF$230,32,FALSE)=0,"",VLOOKUP($A202,maastolomake_2010!$A$2:$AF$230,32,FALSE)))</f>
      </c>
    </row>
    <row r="203" spans="1:27" ht="12.75">
      <c r="A203">
        <v>225</v>
      </c>
      <c r="B203">
        <f>VLOOKUP($A203,mittaukset_2002!$A$4:$P$270,2,FALSE)</f>
        <v>17.985896826839618</v>
      </c>
      <c r="C203">
        <f>VLOOKUP($A203,mittaukset_2002!$A$4:$P$270,3,FALSE)</f>
        <v>20.938532271157456</v>
      </c>
      <c r="D203">
        <f>VLOOKUP($A203,mittaukset_2002!$A$4:$P$270,4,FALSE)</f>
        <v>1.8935838398920455</v>
      </c>
      <c r="E203">
        <f>VLOOKUP($A203,mittaukset_2002!$A$4:$P$270,5,FALSE)</f>
        <v>2515352.9597108094</v>
      </c>
      <c r="F203">
        <f>VLOOKUP($A203,mittaukset_2002!$A$4:$P$270,6,FALSE)</f>
        <v>6860024.460395094</v>
      </c>
      <c r="G203">
        <f>VLOOKUP($A203,mittaukset_2002!$A$4:$P$270,7,FALSE)</f>
        <v>159.95358383989205</v>
      </c>
      <c r="H203">
        <f>VLOOKUP($A203,mittaukset_2002!$A$4:$P$270,8,FALSE)</f>
        <v>2</v>
      </c>
      <c r="I203">
        <f>VLOOKUP($A203,mittaukset_2002!$A$4:$P$270,9,FALSE)</f>
        <v>11</v>
      </c>
      <c r="J203">
        <f>VLOOKUP($A203,mittaukset_2002!$A$4:$P$270,10,FALSE)</f>
        <v>252</v>
      </c>
      <c r="K203" t="str">
        <f>VLOOKUP($A203,mittaukset_2002!$A$4:$P$270,11,FALSE)</f>
        <v> </v>
      </c>
      <c r="L203">
        <f>VLOOKUP($A203,mittaukset_2002!$A$4:$P$270,12,FALSE)</f>
        <v>23.3</v>
      </c>
      <c r="M203">
        <f>VLOOKUP($A203,mittaukset_2002!$A$4:$P$270,13,FALSE)</f>
        <v>11.9</v>
      </c>
      <c r="N203">
        <f>VLOOKUP($A203,mittaukset_2002!$A$4:$P$270,14,FALSE)</f>
        <v>3.68</v>
      </c>
      <c r="O203">
        <f>VLOOKUP($A203,mittaukset_2002!$A$4:$P$270,15,FALSE)</f>
        <v>3.435</v>
      </c>
      <c r="P203">
        <f>VLOOKUP($A203,mittaukset_2002!$A$4:$P$270,16,FALSE)</f>
        <v>5</v>
      </c>
      <c r="Q203" t="str">
        <f>VLOOKUP($A203,mittaukset_2007!$A$2:$E$268,2,FALSE)</f>
        <v>kuusi</v>
      </c>
      <c r="R203">
        <f>VLOOKUP($A203,mittaukset_2007!$A$2:$E$268,3,FALSE)</f>
        <v>259</v>
      </c>
      <c r="S203">
        <f>VLOOKUP($A203,mittaukset_2007!$A$2:$E$268,4,FALSE)</f>
        <v>263</v>
      </c>
      <c r="T203">
        <f>VLOOKUP($A203,mittaukset_2007!$A$2:$E$268,5,FALSE)</f>
        <v>0</v>
      </c>
      <c r="U203">
        <f>IF(ISNA(VLOOKUP($A203,maastolomake_2010!$A$2:$AF$230,3,FALSE)),"",VLOOKUP($A203,maastolomake_2010!$A$2:$AF$230,3,FALSE))</f>
        <v>149</v>
      </c>
      <c r="V203">
        <f>IF(ISNA(VLOOKUP($A203,maastolomake_2010!$A$2:$AF$230,6,FALSE)),"",VLOOKUP($A203,maastolomake_2010!$A$2:$AF$230,6,FALSE))</f>
        <v>1</v>
      </c>
      <c r="W203">
        <f>IF(ISNA(VLOOKUP($A203,maastolomake_2010!$A$2:$AF$230,7,FALSE)),"",VLOOKUP($A203,maastolomake_2010!$A$2:$AF$230,7,FALSE))</f>
        <v>1</v>
      </c>
      <c r="X203">
        <f>IF(ISNA(VLOOKUP($A203,maastolomake_2010!$A$2:$AF$230,8,FALSE)),"",VLOOKUP($A203,maastolomake_2010!$A$2:$AF$230,8,FALSE))</f>
        <v>2</v>
      </c>
      <c r="Y203">
        <f>IF(ISNA(VLOOKUP($A203,maastolomake_2010!$A$2:$AF$230,9,FALSE)),"",VLOOKUP($A203,maastolomake_2010!$A$2:$AF$230,9,FALSE))</f>
        <v>11</v>
      </c>
      <c r="Z203">
        <f>IF(ISNA(VLOOKUP($A203,maastolomake_2010!$A$2:$AF$230,10,FALSE)),"",VLOOKUP($A203,maastolomake_2010!$A$2:$AF$230,10,FALSE))</f>
        <v>264</v>
      </c>
      <c r="AA203">
        <f>IF(ISNA(VLOOKUP($A203,maastolomake_2010!$A$2:$AF$230,32,FALSE)),"",IF(VLOOKUP($A203,maastolomake_2010!$A$2:$AF$230,32,FALSE)=0,"",VLOOKUP($A203,maastolomake_2010!$A$2:$AF$230,32,FALSE)))</f>
      </c>
    </row>
    <row r="204" spans="1:27" ht="12.75">
      <c r="A204">
        <v>226</v>
      </c>
      <c r="B204">
        <f>VLOOKUP($A204,mittaukset_2002!$A$4:$P$270,2,FALSE)</f>
        <v>12.207707664446186</v>
      </c>
      <c r="C204">
        <f>VLOOKUP($A204,mittaukset_2002!$A$4:$P$270,3,FALSE)</f>
        <v>18.87802485553224</v>
      </c>
      <c r="D204">
        <f>VLOOKUP($A204,mittaukset_2002!$A$4:$P$270,4,FALSE)</f>
        <v>1.6990817963229001</v>
      </c>
      <c r="E204">
        <f>VLOOKUP($A204,mittaukset_2002!$A$4:$P$270,5,FALSE)</f>
        <v>2515346.888244116</v>
      </c>
      <c r="F204">
        <f>VLOOKUP($A204,mittaukset_2002!$A$4:$P$270,6,FALSE)</f>
        <v>6860023.582640571</v>
      </c>
      <c r="G204">
        <f>VLOOKUP($A204,mittaukset_2002!$A$4:$P$270,7,FALSE)</f>
        <v>159.7590817963229</v>
      </c>
      <c r="H204">
        <f>VLOOKUP($A204,mittaukset_2002!$A$4:$P$270,8,FALSE)</f>
        <v>2</v>
      </c>
      <c r="I204">
        <f>VLOOKUP($A204,mittaukset_2002!$A$4:$P$270,9,FALSE)</f>
        <v>11</v>
      </c>
      <c r="J204">
        <f>VLOOKUP($A204,mittaukset_2002!$A$4:$P$270,10,FALSE)</f>
        <v>265</v>
      </c>
      <c r="K204" t="str">
        <f>VLOOKUP($A204,mittaukset_2002!$A$4:$P$270,11,FALSE)</f>
        <v> </v>
      </c>
      <c r="L204">
        <f>VLOOKUP($A204,mittaukset_2002!$A$4:$P$270,12,FALSE)</f>
        <v>25.5</v>
      </c>
      <c r="M204">
        <f>VLOOKUP($A204,mittaukset_2002!$A$4:$P$270,13,FALSE)</f>
        <v>12.2</v>
      </c>
      <c r="N204">
        <f>VLOOKUP($A204,mittaukset_2002!$A$4:$P$270,14,FALSE)</f>
        <v>-99</v>
      </c>
      <c r="O204">
        <f>VLOOKUP($A204,mittaukset_2002!$A$4:$P$270,15,FALSE)</f>
        <v>-99</v>
      </c>
      <c r="P204">
        <f>VLOOKUP($A204,mittaukset_2002!$A$4:$P$270,16,FALSE)</f>
        <v>5</v>
      </c>
      <c r="Q204" t="str">
        <f>VLOOKUP($A204,mittaukset_2007!$A$2:$E$268,2,FALSE)</f>
        <v>kuusi</v>
      </c>
      <c r="R204">
        <f>VLOOKUP($A204,mittaukset_2007!$A$2:$E$268,3,FALSE)</f>
        <v>276</v>
      </c>
      <c r="S204">
        <f>VLOOKUP($A204,mittaukset_2007!$A$2:$E$268,4,FALSE)</f>
        <v>279</v>
      </c>
      <c r="T204">
        <f>VLOOKUP($A204,mittaukset_2007!$A$2:$E$268,5,FALSE)</f>
        <v>0</v>
      </c>
      <c r="U204">
        <f>IF(ISNA(VLOOKUP($A204,maastolomake_2010!$A$2:$AF$230,3,FALSE)),"",VLOOKUP($A204,maastolomake_2010!$A$2:$AF$230,3,FALSE))</f>
        <v>147</v>
      </c>
      <c r="V204">
        <f>IF(ISNA(VLOOKUP($A204,maastolomake_2010!$A$2:$AF$230,6,FALSE)),"",VLOOKUP($A204,maastolomake_2010!$A$2:$AF$230,6,FALSE))</f>
        <v>1</v>
      </c>
      <c r="W204">
        <f>IF(ISNA(VLOOKUP($A204,maastolomake_2010!$A$2:$AF$230,7,FALSE)),"",VLOOKUP($A204,maastolomake_2010!$A$2:$AF$230,7,FALSE))</f>
        <v>1</v>
      </c>
      <c r="X204">
        <f>IF(ISNA(VLOOKUP($A204,maastolomake_2010!$A$2:$AF$230,8,FALSE)),"",VLOOKUP($A204,maastolomake_2010!$A$2:$AF$230,8,FALSE))</f>
        <v>2</v>
      </c>
      <c r="Y204">
        <f>IF(ISNA(VLOOKUP($A204,maastolomake_2010!$A$2:$AF$230,9,FALSE)),"",VLOOKUP($A204,maastolomake_2010!$A$2:$AF$230,9,FALSE))</f>
        <v>11</v>
      </c>
      <c r="Z204">
        <f>IF(ISNA(VLOOKUP($A204,maastolomake_2010!$A$2:$AF$230,10,FALSE)),"",VLOOKUP($A204,maastolomake_2010!$A$2:$AF$230,10,FALSE))</f>
        <v>282</v>
      </c>
      <c r="AA204">
        <f>IF(ISNA(VLOOKUP($A204,maastolomake_2010!$A$2:$AF$230,32,FALSE)),"",IF(VLOOKUP($A204,maastolomake_2010!$A$2:$AF$230,32,FALSE)=0,"",VLOOKUP($A204,maastolomake_2010!$A$2:$AF$230,32,FALSE)))</f>
      </c>
    </row>
    <row r="205" spans="1:27" ht="12.75">
      <c r="A205">
        <v>227</v>
      </c>
      <c r="B205">
        <f>VLOOKUP($A205,mittaukset_2002!$A$4:$P$270,2,FALSE)</f>
        <v>16.093161338476104</v>
      </c>
      <c r="C205">
        <f>VLOOKUP($A205,mittaukset_2002!$A$4:$P$270,3,FALSE)</f>
        <v>20.60720221766784</v>
      </c>
      <c r="D205">
        <f>VLOOKUP($A205,mittaukset_2002!$A$4:$P$270,4,FALSE)</f>
        <v>1.6348455544832674</v>
      </c>
      <c r="E205">
        <f>VLOOKUP($A205,mittaukset_2002!$A$4:$P$270,5,FALSE)</f>
        <v>2515351.0388269518</v>
      </c>
      <c r="F205">
        <f>VLOOKUP($A205,mittaukset_2002!$A$4:$P$270,6,FALSE)</f>
        <v>6860024.509714855</v>
      </c>
      <c r="G205">
        <f>VLOOKUP($A205,mittaukset_2002!$A$4:$P$270,7,FALSE)</f>
        <v>159.69484555448327</v>
      </c>
      <c r="H205">
        <f>VLOOKUP($A205,mittaukset_2002!$A$4:$P$270,8,FALSE)</f>
        <v>2</v>
      </c>
      <c r="I205">
        <f>VLOOKUP($A205,mittaukset_2002!$A$4:$P$270,9,FALSE)</f>
        <v>11</v>
      </c>
      <c r="J205">
        <f>VLOOKUP($A205,mittaukset_2002!$A$4:$P$270,10,FALSE)</f>
        <v>295</v>
      </c>
      <c r="K205" t="str">
        <f>VLOOKUP($A205,mittaukset_2002!$A$4:$P$270,11,FALSE)</f>
        <v> </v>
      </c>
      <c r="L205">
        <f>VLOOKUP($A205,mittaukset_2002!$A$4:$P$270,12,FALSE)</f>
        <v>27.5</v>
      </c>
      <c r="M205">
        <f>VLOOKUP($A205,mittaukset_2002!$A$4:$P$270,13,FALSE)</f>
        <v>11</v>
      </c>
      <c r="N205">
        <f>VLOOKUP($A205,mittaukset_2002!$A$4:$P$270,14,FALSE)</f>
        <v>-99</v>
      </c>
      <c r="O205">
        <f>VLOOKUP($A205,mittaukset_2002!$A$4:$P$270,15,FALSE)</f>
        <v>-99</v>
      </c>
      <c r="P205">
        <f>VLOOKUP($A205,mittaukset_2002!$A$4:$P$270,16,FALSE)</f>
        <v>5</v>
      </c>
      <c r="Q205" t="str">
        <f>VLOOKUP($A205,mittaukset_2007!$A$2:$E$268,2,FALSE)</f>
        <v>kuusi</v>
      </c>
      <c r="R205">
        <f>VLOOKUP($A205,mittaukset_2007!$A$2:$E$268,3,FALSE)</f>
        <v>304</v>
      </c>
      <c r="S205">
        <f>VLOOKUP($A205,mittaukset_2007!$A$2:$E$268,4,FALSE)</f>
        <v>304</v>
      </c>
      <c r="T205">
        <f>VLOOKUP($A205,mittaukset_2007!$A$2:$E$268,5,FALSE)</f>
        <v>0</v>
      </c>
      <c r="U205">
        <f>IF(ISNA(VLOOKUP($A205,maastolomake_2010!$A$2:$AF$230,3,FALSE)),"",VLOOKUP($A205,maastolomake_2010!$A$2:$AF$230,3,FALSE))</f>
        <v>148</v>
      </c>
      <c r="V205">
        <f>IF(ISNA(VLOOKUP($A205,maastolomake_2010!$A$2:$AF$230,6,FALSE)),"",VLOOKUP($A205,maastolomake_2010!$A$2:$AF$230,6,FALSE))</f>
        <v>1</v>
      </c>
      <c r="W205">
        <f>IF(ISNA(VLOOKUP($A205,maastolomake_2010!$A$2:$AF$230,7,FALSE)),"",VLOOKUP($A205,maastolomake_2010!$A$2:$AF$230,7,FALSE))</f>
        <v>1</v>
      </c>
      <c r="X205">
        <f>IF(ISNA(VLOOKUP($A205,maastolomake_2010!$A$2:$AF$230,8,FALSE)),"",VLOOKUP($A205,maastolomake_2010!$A$2:$AF$230,8,FALSE))</f>
        <v>2</v>
      </c>
      <c r="Y205">
        <f>IF(ISNA(VLOOKUP($A205,maastolomake_2010!$A$2:$AF$230,9,FALSE)),"",VLOOKUP($A205,maastolomake_2010!$A$2:$AF$230,9,FALSE))</f>
        <v>11</v>
      </c>
      <c r="Z205">
        <f>IF(ISNA(VLOOKUP($A205,maastolomake_2010!$A$2:$AF$230,10,FALSE)),"",VLOOKUP($A205,maastolomake_2010!$A$2:$AF$230,10,FALSE))</f>
        <v>307</v>
      </c>
      <c r="AA205">
        <f>IF(ISNA(VLOOKUP($A205,maastolomake_2010!$A$2:$AF$230,32,FALSE)),"",IF(VLOOKUP($A205,maastolomake_2010!$A$2:$AF$230,32,FALSE)=0,"",VLOOKUP($A205,maastolomake_2010!$A$2:$AF$230,32,FALSE)))</f>
      </c>
    </row>
    <row r="206" spans="1:27" ht="12.75">
      <c r="A206">
        <v>228</v>
      </c>
      <c r="B206">
        <f>VLOOKUP($A206,mittaukset_2002!$A$4:$P$270,2,FALSE)</f>
        <v>21.97431930771325</v>
      </c>
      <c r="C206">
        <f>VLOOKUP($A206,mittaukset_2002!$A$4:$P$270,3,FALSE)</f>
        <v>31.317690045219734</v>
      </c>
      <c r="D206">
        <f>VLOOKUP($A206,mittaukset_2002!$A$4:$P$270,4,FALSE)</f>
        <v>3.0021742111833793</v>
      </c>
      <c r="E206">
        <f>VLOOKUP($A206,mittaukset_2002!$A$4:$P$270,5,FALSE)</f>
        <v>2515358.9209631206</v>
      </c>
      <c r="F206">
        <f>VLOOKUP($A206,mittaukset_2002!$A$4:$P$270,6,FALSE)</f>
        <v>6860033.846443296</v>
      </c>
      <c r="G206">
        <f>VLOOKUP($A206,mittaukset_2002!$A$4:$P$270,7,FALSE)</f>
        <v>161.0621742111834</v>
      </c>
      <c r="H206">
        <f>VLOOKUP($A206,mittaukset_2002!$A$4:$P$270,8,FALSE)</f>
        <v>2</v>
      </c>
      <c r="I206">
        <f>VLOOKUP($A206,mittaukset_2002!$A$4:$P$270,9,FALSE)</f>
        <v>11</v>
      </c>
      <c r="J206">
        <f>VLOOKUP($A206,mittaukset_2002!$A$4:$P$270,10,FALSE)</f>
        <v>208</v>
      </c>
      <c r="K206" t="str">
        <f>VLOOKUP($A206,mittaukset_2002!$A$4:$P$270,11,FALSE)</f>
        <v> </v>
      </c>
      <c r="L206">
        <f>VLOOKUP($A206,mittaukset_2002!$A$4:$P$270,12,FALSE)</f>
        <v>22.5</v>
      </c>
      <c r="M206">
        <f>VLOOKUP($A206,mittaukset_2002!$A$4:$P$270,13,FALSE)</f>
        <v>7.2</v>
      </c>
      <c r="N206">
        <f>VLOOKUP($A206,mittaukset_2002!$A$4:$P$270,14,FALSE)</f>
        <v>-99</v>
      </c>
      <c r="O206">
        <f>VLOOKUP($A206,mittaukset_2002!$A$4:$P$270,15,FALSE)</f>
        <v>-99</v>
      </c>
      <c r="P206">
        <f>VLOOKUP($A206,mittaukset_2002!$A$4:$P$270,16,FALSE)</f>
        <v>6</v>
      </c>
      <c r="Q206" t="str">
        <f>VLOOKUP($A206,mittaukset_2007!$A$2:$E$268,2,FALSE)</f>
        <v>kuusi</v>
      </c>
      <c r="R206">
        <f>VLOOKUP($A206,mittaukset_2007!$A$2:$E$268,3,FALSE)</f>
        <v>219</v>
      </c>
      <c r="S206">
        <f>VLOOKUP($A206,mittaukset_2007!$A$2:$E$268,4,FALSE)</f>
        <v>213</v>
      </c>
      <c r="T206">
        <f>VLOOKUP($A206,mittaukset_2007!$A$2:$E$268,5,FALSE)</f>
        <v>1</v>
      </c>
      <c r="U206">
        <f>IF(ISNA(VLOOKUP($A206,maastolomake_2010!$A$2:$AF$230,3,FALSE)),"",VLOOKUP($A206,maastolomake_2010!$A$2:$AF$230,3,FALSE))</f>
        <v>156</v>
      </c>
      <c r="V206">
        <f>IF(ISNA(VLOOKUP($A206,maastolomake_2010!$A$2:$AF$230,6,FALSE)),"",VLOOKUP($A206,maastolomake_2010!$A$2:$AF$230,6,FALSE))</f>
        <v>1</v>
      </c>
      <c r="W206">
        <f>IF(ISNA(VLOOKUP($A206,maastolomake_2010!$A$2:$AF$230,7,FALSE)),"",VLOOKUP($A206,maastolomake_2010!$A$2:$AF$230,7,FALSE))</f>
        <v>1</v>
      </c>
      <c r="X206">
        <f>IF(ISNA(VLOOKUP($A206,maastolomake_2010!$A$2:$AF$230,8,FALSE)),"",VLOOKUP($A206,maastolomake_2010!$A$2:$AF$230,8,FALSE))</f>
        <v>2</v>
      </c>
      <c r="Y206">
        <f>IF(ISNA(VLOOKUP($A206,maastolomake_2010!$A$2:$AF$230,9,FALSE)),"",VLOOKUP($A206,maastolomake_2010!$A$2:$AF$230,9,FALSE))</f>
        <v>11</v>
      </c>
      <c r="Z206">
        <f>IF(ISNA(VLOOKUP($A206,maastolomake_2010!$A$2:$AF$230,10,FALSE)),"",VLOOKUP($A206,maastolomake_2010!$A$2:$AF$230,10,FALSE))</f>
        <v>229</v>
      </c>
      <c r="AA206">
        <f>IF(ISNA(VLOOKUP($A206,maastolomake_2010!$A$2:$AF$230,32,FALSE)),"",IF(VLOOKUP($A206,maastolomake_2010!$A$2:$AF$230,32,FALSE)=0,"",VLOOKUP($A206,maastolomake_2010!$A$2:$AF$230,32,FALSE)))</f>
      </c>
    </row>
    <row r="207" spans="1:27" ht="12.75">
      <c r="A207">
        <v>229</v>
      </c>
      <c r="B207">
        <f>VLOOKUP($A207,mittaukset_2002!$A$4:$P$270,2,FALSE)</f>
        <v>20.311304861515268</v>
      </c>
      <c r="C207">
        <f>VLOOKUP($A207,mittaukset_2002!$A$4:$P$270,3,FALSE)</f>
        <v>29.804574065790653</v>
      </c>
      <c r="D207">
        <f>VLOOKUP($A207,mittaukset_2002!$A$4:$P$270,4,FALSE)</f>
        <v>2.7575743697401602</v>
      </c>
      <c r="E207">
        <f>VLOOKUP($A207,mittaukset_2002!$A$4:$P$270,5,FALSE)</f>
        <v>2515356.9916795157</v>
      </c>
      <c r="F207">
        <f>VLOOKUP($A207,mittaukset_2002!$A$4:$P$270,6,FALSE)</f>
        <v>6860032.69188633</v>
      </c>
      <c r="G207">
        <f>VLOOKUP($A207,mittaukset_2002!$A$4:$P$270,7,FALSE)</f>
        <v>160.81757436974016</v>
      </c>
      <c r="H207">
        <f>VLOOKUP($A207,mittaukset_2002!$A$4:$P$270,8,FALSE)</f>
        <v>2</v>
      </c>
      <c r="I207">
        <f>VLOOKUP($A207,mittaukset_2002!$A$4:$P$270,9,FALSE)</f>
        <v>11</v>
      </c>
      <c r="J207">
        <f>VLOOKUP($A207,mittaukset_2002!$A$4:$P$270,10,FALSE)</f>
        <v>226</v>
      </c>
      <c r="K207" t="str">
        <f>VLOOKUP($A207,mittaukset_2002!$A$4:$P$270,11,FALSE)</f>
        <v> </v>
      </c>
      <c r="L207">
        <f>VLOOKUP($A207,mittaukset_2002!$A$4:$P$270,12,FALSE)</f>
        <v>24.9</v>
      </c>
      <c r="M207">
        <f>VLOOKUP($A207,mittaukset_2002!$A$4:$P$270,13,FALSE)</f>
        <v>10.2</v>
      </c>
      <c r="N207">
        <f>VLOOKUP($A207,mittaukset_2002!$A$4:$P$270,14,FALSE)</f>
        <v>-99</v>
      </c>
      <c r="O207">
        <f>VLOOKUP($A207,mittaukset_2002!$A$4:$P$270,15,FALSE)</f>
        <v>-99</v>
      </c>
      <c r="P207">
        <f>VLOOKUP($A207,mittaukset_2002!$A$4:$P$270,16,FALSE)</f>
        <v>6</v>
      </c>
      <c r="Q207" t="str">
        <f>VLOOKUP($A207,mittaukset_2007!$A$2:$E$268,2,FALSE)</f>
        <v>kuusi</v>
      </c>
      <c r="R207">
        <f>VLOOKUP($A207,mittaukset_2007!$A$2:$E$268,3,FALSE)</f>
        <v>238</v>
      </c>
      <c r="S207">
        <f>VLOOKUP($A207,mittaukset_2007!$A$2:$E$268,4,FALSE)</f>
        <v>243</v>
      </c>
      <c r="T207">
        <f>VLOOKUP($A207,mittaukset_2007!$A$2:$E$268,5,FALSE)</f>
        <v>0</v>
      </c>
      <c r="U207">
        <f>IF(ISNA(VLOOKUP($A207,maastolomake_2010!$A$2:$AF$230,3,FALSE)),"",VLOOKUP($A207,maastolomake_2010!$A$2:$AF$230,3,FALSE))</f>
        <v>154</v>
      </c>
      <c r="V207">
        <f>IF(ISNA(VLOOKUP($A207,maastolomake_2010!$A$2:$AF$230,6,FALSE)),"",VLOOKUP($A207,maastolomake_2010!$A$2:$AF$230,6,FALSE))</f>
        <v>1</v>
      </c>
      <c r="W207">
        <f>IF(ISNA(VLOOKUP($A207,maastolomake_2010!$A$2:$AF$230,7,FALSE)),"",VLOOKUP($A207,maastolomake_2010!$A$2:$AF$230,7,FALSE))</f>
        <v>1</v>
      </c>
      <c r="X207">
        <f>IF(ISNA(VLOOKUP($A207,maastolomake_2010!$A$2:$AF$230,8,FALSE)),"",VLOOKUP($A207,maastolomake_2010!$A$2:$AF$230,8,FALSE))</f>
        <v>2</v>
      </c>
      <c r="Y207">
        <f>IF(ISNA(VLOOKUP($A207,maastolomake_2010!$A$2:$AF$230,9,FALSE)),"",VLOOKUP($A207,maastolomake_2010!$A$2:$AF$230,9,FALSE))</f>
        <v>11</v>
      </c>
      <c r="Z207">
        <f>IF(ISNA(VLOOKUP($A207,maastolomake_2010!$A$2:$AF$230,10,FALSE)),"",VLOOKUP($A207,maastolomake_2010!$A$2:$AF$230,10,FALSE))</f>
        <v>244</v>
      </c>
      <c r="AA207">
        <f>IF(ISNA(VLOOKUP($A207,maastolomake_2010!$A$2:$AF$230,32,FALSE)),"",IF(VLOOKUP($A207,maastolomake_2010!$A$2:$AF$230,32,FALSE)=0,"",VLOOKUP($A207,maastolomake_2010!$A$2:$AF$230,32,FALSE)))</f>
      </c>
    </row>
    <row r="208" spans="1:27" ht="12.75">
      <c r="A208">
        <v>230</v>
      </c>
      <c r="B208">
        <f>VLOOKUP($A208,mittaukset_2002!$A$4:$P$270,2,FALSE)</f>
        <v>15.81617077327785</v>
      </c>
      <c r="C208">
        <f>VLOOKUP($A208,mittaukset_2002!$A$4:$P$270,3,FALSE)</f>
        <v>25.83045124159483</v>
      </c>
      <c r="D208">
        <f>VLOOKUP($A208,mittaukset_2002!$A$4:$P$270,4,FALSE)</f>
        <v>2.058792093982837</v>
      </c>
      <c r="E208">
        <f>VLOOKUP($A208,mittaukset_2002!$A$4:$P$270,5,FALSE)</f>
        <v>2515351.799714595</v>
      </c>
      <c r="F208">
        <f>VLOOKUP($A208,mittaukset_2002!$A$4:$P$270,6,FALSE)</f>
        <v>6860029.68466453</v>
      </c>
      <c r="G208">
        <f>VLOOKUP($A208,mittaukset_2002!$A$4:$P$270,7,FALSE)</f>
        <v>160.11879209398285</v>
      </c>
      <c r="H208">
        <f>VLOOKUP($A208,mittaukset_2002!$A$4:$P$270,8,FALSE)</f>
        <v>2</v>
      </c>
      <c r="I208">
        <f>VLOOKUP($A208,mittaukset_2002!$A$4:$P$270,9,FALSE)</f>
        <v>11</v>
      </c>
      <c r="J208">
        <f>VLOOKUP($A208,mittaukset_2002!$A$4:$P$270,10,FALSE)</f>
        <v>238</v>
      </c>
      <c r="K208" t="str">
        <f>VLOOKUP($A208,mittaukset_2002!$A$4:$P$270,11,FALSE)</f>
        <v> </v>
      </c>
      <c r="L208">
        <f>VLOOKUP($A208,mittaukset_2002!$A$4:$P$270,12,FALSE)</f>
        <v>25.3</v>
      </c>
      <c r="M208">
        <f>VLOOKUP($A208,mittaukset_2002!$A$4:$P$270,13,FALSE)</f>
        <v>15.5</v>
      </c>
      <c r="N208">
        <f>VLOOKUP($A208,mittaukset_2002!$A$4:$P$270,14,FALSE)</f>
        <v>-99</v>
      </c>
      <c r="O208">
        <f>VLOOKUP($A208,mittaukset_2002!$A$4:$P$270,15,FALSE)</f>
        <v>-99</v>
      </c>
      <c r="P208">
        <f>VLOOKUP($A208,mittaukset_2002!$A$4:$P$270,16,FALSE)</f>
        <v>5</v>
      </c>
      <c r="Q208" t="str">
        <f>VLOOKUP($A208,mittaukset_2007!$A$2:$E$268,2,FALSE)</f>
        <v>kuusi</v>
      </c>
      <c r="R208">
        <f>VLOOKUP($A208,mittaukset_2007!$A$2:$E$268,3,FALSE)</f>
        <v>248</v>
      </c>
      <c r="S208">
        <f>VLOOKUP($A208,mittaukset_2007!$A$2:$E$268,4,FALSE)</f>
        <v>245</v>
      </c>
      <c r="T208">
        <f>VLOOKUP($A208,mittaukset_2007!$A$2:$E$268,5,FALSE)</f>
        <v>1</v>
      </c>
      <c r="U208">
        <f>IF(ISNA(VLOOKUP($A208,maastolomake_2010!$A$2:$AF$230,3,FALSE)),"",VLOOKUP($A208,maastolomake_2010!$A$2:$AF$230,3,FALSE))</f>
      </c>
      <c r="V208">
        <f>IF(ISNA(VLOOKUP($A208,maastolomake_2010!$A$2:$AF$230,6,FALSE)),"",VLOOKUP($A208,maastolomake_2010!$A$2:$AF$230,6,FALSE))</f>
      </c>
      <c r="W208">
        <f>IF(ISNA(VLOOKUP($A208,maastolomake_2010!$A$2:$AF$230,7,FALSE)),"",VLOOKUP($A208,maastolomake_2010!$A$2:$AF$230,7,FALSE))</f>
      </c>
      <c r="X208">
        <f>IF(ISNA(VLOOKUP($A208,maastolomake_2010!$A$2:$AF$230,8,FALSE)),"",VLOOKUP($A208,maastolomake_2010!$A$2:$AF$230,8,FALSE))</f>
      </c>
      <c r="Y208">
        <f>IF(ISNA(VLOOKUP($A208,maastolomake_2010!$A$2:$AF$230,9,FALSE)),"",VLOOKUP($A208,maastolomake_2010!$A$2:$AF$230,9,FALSE))</f>
      </c>
      <c r="Z208">
        <f>IF(ISNA(VLOOKUP($A208,maastolomake_2010!$A$2:$AF$230,10,FALSE)),"",VLOOKUP($A208,maastolomake_2010!$A$2:$AF$230,10,FALSE))</f>
      </c>
      <c r="AA208">
        <f>IF(ISNA(VLOOKUP($A208,maastolomake_2010!$A$2:$AF$230,32,FALSE)),"",IF(VLOOKUP($A208,maastolomake_2010!$A$2:$AF$230,32,FALSE)=0,"",VLOOKUP($A208,maastolomake_2010!$A$2:$AF$230,32,FALSE)))</f>
      </c>
    </row>
    <row r="209" spans="1:27" ht="12.75">
      <c r="A209">
        <v>231</v>
      </c>
      <c r="B209">
        <f>VLOOKUP($A209,mittaukset_2002!$A$4:$P$270,2,FALSE)</f>
        <v>11.9940478100088</v>
      </c>
      <c r="C209">
        <f>VLOOKUP($A209,mittaukset_2002!$A$4:$P$270,3,FALSE)</f>
        <v>22.47346103865069</v>
      </c>
      <c r="D209">
        <f>VLOOKUP($A209,mittaukset_2002!$A$4:$P$270,4,FALSE)</f>
        <v>1.6072023133591575</v>
      </c>
      <c r="E209">
        <f>VLOOKUP($A209,mittaukset_2002!$A$4:$P$270,5,FALSE)</f>
        <v>2515347.389463873</v>
      </c>
      <c r="F209">
        <f>VLOOKUP($A209,mittaukset_2002!$A$4:$P$270,6,FALSE)</f>
        <v>6860027.14937446</v>
      </c>
      <c r="G209">
        <f>VLOOKUP($A209,mittaukset_2002!$A$4:$P$270,7,FALSE)</f>
        <v>159.66720231335916</v>
      </c>
      <c r="H209">
        <f>VLOOKUP($A209,mittaukset_2002!$A$4:$P$270,8,FALSE)</f>
        <v>2</v>
      </c>
      <c r="I209">
        <f>VLOOKUP($A209,mittaukset_2002!$A$4:$P$270,9,FALSE)</f>
        <v>11</v>
      </c>
      <c r="J209">
        <f>VLOOKUP($A209,mittaukset_2002!$A$4:$P$270,10,FALSE)</f>
        <v>249</v>
      </c>
      <c r="K209" t="str">
        <f>VLOOKUP($A209,mittaukset_2002!$A$4:$P$270,11,FALSE)</f>
        <v> </v>
      </c>
      <c r="L209">
        <f>VLOOKUP($A209,mittaukset_2002!$A$4:$P$270,12,FALSE)</f>
        <v>24</v>
      </c>
      <c r="M209">
        <f>VLOOKUP($A209,mittaukset_2002!$A$4:$P$270,13,FALSE)</f>
        <v>14.3</v>
      </c>
      <c r="N209">
        <f>VLOOKUP($A209,mittaukset_2002!$A$4:$P$270,14,FALSE)</f>
        <v>-99</v>
      </c>
      <c r="O209">
        <f>VLOOKUP($A209,mittaukset_2002!$A$4:$P$270,15,FALSE)</f>
        <v>-99</v>
      </c>
      <c r="P209">
        <f>VLOOKUP($A209,mittaukset_2002!$A$4:$P$270,16,FALSE)</f>
        <v>5</v>
      </c>
      <c r="Q209" t="str">
        <f>VLOOKUP($A209,mittaukset_2007!$A$2:$E$268,2,FALSE)</f>
        <v>kuusi</v>
      </c>
      <c r="R209">
        <f>VLOOKUP($A209,mittaukset_2007!$A$2:$E$268,3,FALSE)</f>
        <v>254</v>
      </c>
      <c r="S209">
        <f>VLOOKUP($A209,mittaukset_2007!$A$2:$E$268,4,FALSE)</f>
        <v>254</v>
      </c>
      <c r="T209">
        <f>VLOOKUP($A209,mittaukset_2007!$A$2:$E$268,5,FALSE)</f>
        <v>0</v>
      </c>
      <c r="U209">
        <f>IF(ISNA(VLOOKUP($A209,maastolomake_2010!$A$2:$AF$230,3,FALSE)),"",VLOOKUP($A209,maastolomake_2010!$A$2:$AF$230,3,FALSE))</f>
        <v>150</v>
      </c>
      <c r="V209">
        <f>IF(ISNA(VLOOKUP($A209,maastolomake_2010!$A$2:$AF$230,6,FALSE)),"",VLOOKUP($A209,maastolomake_2010!$A$2:$AF$230,6,FALSE))</f>
        <v>1</v>
      </c>
      <c r="W209">
        <f>IF(ISNA(VLOOKUP($A209,maastolomake_2010!$A$2:$AF$230,7,FALSE)),"",VLOOKUP($A209,maastolomake_2010!$A$2:$AF$230,7,FALSE))</f>
        <v>1</v>
      </c>
      <c r="X209">
        <f>IF(ISNA(VLOOKUP($A209,maastolomake_2010!$A$2:$AF$230,8,FALSE)),"",VLOOKUP($A209,maastolomake_2010!$A$2:$AF$230,8,FALSE))</f>
        <v>2</v>
      </c>
      <c r="Y209">
        <f>IF(ISNA(VLOOKUP($A209,maastolomake_2010!$A$2:$AF$230,9,FALSE)),"",VLOOKUP($A209,maastolomake_2010!$A$2:$AF$230,9,FALSE))</f>
        <v>11</v>
      </c>
      <c r="Z209">
        <f>IF(ISNA(VLOOKUP($A209,maastolomake_2010!$A$2:$AF$230,10,FALSE)),"",VLOOKUP($A209,maastolomake_2010!$A$2:$AF$230,10,FALSE))</f>
        <v>258</v>
      </c>
      <c r="AA209">
        <f>IF(ISNA(VLOOKUP($A209,maastolomake_2010!$A$2:$AF$230,32,FALSE)),"",IF(VLOOKUP($A209,maastolomake_2010!$A$2:$AF$230,32,FALSE)=0,"",VLOOKUP($A209,maastolomake_2010!$A$2:$AF$230,32,FALSE)))</f>
      </c>
    </row>
    <row r="210" spans="1:27" ht="12.75">
      <c r="A210">
        <v>232</v>
      </c>
      <c r="B210">
        <f>VLOOKUP($A210,mittaukset_2002!$A$4:$P$270,2,FALSE)</f>
        <v>12.123978951665142</v>
      </c>
      <c r="C210">
        <f>VLOOKUP($A210,mittaukset_2002!$A$4:$P$270,3,FALSE)</f>
        <v>25.723829610799385</v>
      </c>
      <c r="D210">
        <f>VLOOKUP($A210,mittaukset_2002!$A$4:$P$270,4,FALSE)</f>
        <v>2.0175481142286094</v>
      </c>
      <c r="E210">
        <f>VLOOKUP($A210,mittaukset_2002!$A$4:$P$270,5,FALSE)</f>
        <v>2515348.1592908334</v>
      </c>
      <c r="F210">
        <f>VLOOKUP($A210,mittaukset_2002!$A$4:$P$270,6,FALSE)</f>
        <v>6860030.3099352345</v>
      </c>
      <c r="G210">
        <f>VLOOKUP($A210,mittaukset_2002!$A$4:$P$270,7,FALSE)</f>
        <v>160.07754811422862</v>
      </c>
      <c r="H210">
        <f>VLOOKUP($A210,mittaukset_2002!$A$4:$P$270,8,FALSE)</f>
        <v>2</v>
      </c>
      <c r="I210">
        <f>VLOOKUP($A210,mittaukset_2002!$A$4:$P$270,9,FALSE)</f>
        <v>11</v>
      </c>
      <c r="J210">
        <f>VLOOKUP($A210,mittaukset_2002!$A$4:$P$270,10,FALSE)</f>
        <v>300</v>
      </c>
      <c r="K210" t="str">
        <f>VLOOKUP($A210,mittaukset_2002!$A$4:$P$270,11,FALSE)</f>
        <v> </v>
      </c>
      <c r="L210">
        <f>VLOOKUP($A210,mittaukset_2002!$A$4:$P$270,12,FALSE)</f>
        <v>25.2</v>
      </c>
      <c r="M210">
        <f>VLOOKUP($A210,mittaukset_2002!$A$4:$P$270,13,FALSE)</f>
        <v>10.7</v>
      </c>
      <c r="N210">
        <f>VLOOKUP($A210,mittaukset_2002!$A$4:$P$270,14,FALSE)</f>
        <v>-99</v>
      </c>
      <c r="O210">
        <f>VLOOKUP($A210,mittaukset_2002!$A$4:$P$270,15,FALSE)</f>
        <v>-99</v>
      </c>
      <c r="P210">
        <f>VLOOKUP($A210,mittaukset_2002!$A$4:$P$270,16,FALSE)</f>
        <v>5</v>
      </c>
      <c r="Q210" t="str">
        <f>VLOOKUP($A210,mittaukset_2007!$A$2:$E$268,2,FALSE)</f>
        <v>kuusi</v>
      </c>
      <c r="R210">
        <f>VLOOKUP($A210,mittaukset_2007!$A$2:$E$268,3,FALSE)</f>
        <v>318</v>
      </c>
      <c r="S210">
        <f>VLOOKUP($A210,mittaukset_2007!$A$2:$E$268,4,FALSE)</f>
        <v>307</v>
      </c>
      <c r="T210">
        <f>VLOOKUP($A210,mittaukset_2007!$A$2:$E$268,5,FALSE)</f>
        <v>0</v>
      </c>
      <c r="U210">
        <f>IF(ISNA(VLOOKUP($A210,maastolomake_2010!$A$2:$AF$230,3,FALSE)),"",VLOOKUP($A210,maastolomake_2010!$A$2:$AF$230,3,FALSE))</f>
      </c>
      <c r="V210">
        <f>IF(ISNA(VLOOKUP($A210,maastolomake_2010!$A$2:$AF$230,6,FALSE)),"",VLOOKUP($A210,maastolomake_2010!$A$2:$AF$230,6,FALSE))</f>
      </c>
      <c r="W210">
        <f>IF(ISNA(VLOOKUP($A210,maastolomake_2010!$A$2:$AF$230,7,FALSE)),"",VLOOKUP($A210,maastolomake_2010!$A$2:$AF$230,7,FALSE))</f>
      </c>
      <c r="X210">
        <f>IF(ISNA(VLOOKUP($A210,maastolomake_2010!$A$2:$AF$230,8,FALSE)),"",VLOOKUP($A210,maastolomake_2010!$A$2:$AF$230,8,FALSE))</f>
      </c>
      <c r="Y210">
        <f>IF(ISNA(VLOOKUP($A210,maastolomake_2010!$A$2:$AF$230,9,FALSE)),"",VLOOKUP($A210,maastolomake_2010!$A$2:$AF$230,9,FALSE))</f>
      </c>
      <c r="Z210">
        <f>IF(ISNA(VLOOKUP($A210,maastolomake_2010!$A$2:$AF$230,10,FALSE)),"",VLOOKUP($A210,maastolomake_2010!$A$2:$AF$230,10,FALSE))</f>
      </c>
      <c r="AA210">
        <f>IF(ISNA(VLOOKUP($A210,maastolomake_2010!$A$2:$AF$230,32,FALSE)),"",IF(VLOOKUP($A210,maastolomake_2010!$A$2:$AF$230,32,FALSE)=0,"",VLOOKUP($A210,maastolomake_2010!$A$2:$AF$230,32,FALSE)))</f>
      </c>
    </row>
    <row r="211" spans="1:27" ht="12.75">
      <c r="A211">
        <v>233</v>
      </c>
      <c r="B211">
        <f>VLOOKUP($A211,mittaukset_2002!$A$4:$P$270,2,FALSE)</f>
        <v>14.058737841130691</v>
      </c>
      <c r="C211">
        <f>VLOOKUP($A211,mittaukset_2002!$A$4:$P$270,3,FALSE)</f>
        <v>29.470553132041914</v>
      </c>
      <c r="D211">
        <f>VLOOKUP($A211,mittaukset_2002!$A$4:$P$270,4,FALSE)</f>
        <v>2.3408517907167385</v>
      </c>
      <c r="E211">
        <f>VLOOKUP($A211,mittaukset_2002!$A$4:$P$270,5,FALSE)</f>
        <v>2515350.7964466084</v>
      </c>
      <c r="F211">
        <f>VLOOKUP($A211,mittaukset_2002!$A$4:$P$270,6,FALSE)</f>
        <v>6860033.600321005</v>
      </c>
      <c r="G211">
        <f>VLOOKUP($A211,mittaukset_2002!$A$4:$P$270,7,FALSE)</f>
        <v>160.40085179071673</v>
      </c>
      <c r="H211">
        <f>VLOOKUP($A211,mittaukset_2002!$A$4:$P$270,8,FALSE)</f>
        <v>2</v>
      </c>
      <c r="I211">
        <f>VLOOKUP($A211,mittaukset_2002!$A$4:$P$270,9,FALSE)</f>
        <v>11</v>
      </c>
      <c r="J211">
        <f>VLOOKUP($A211,mittaukset_2002!$A$4:$P$270,10,FALSE)</f>
        <v>225</v>
      </c>
      <c r="K211" t="str">
        <f>VLOOKUP($A211,mittaukset_2002!$A$4:$P$270,11,FALSE)</f>
        <v> </v>
      </c>
      <c r="L211">
        <f>VLOOKUP($A211,mittaukset_2002!$A$4:$P$270,12,FALSE)</f>
        <v>22.5</v>
      </c>
      <c r="M211">
        <f>VLOOKUP($A211,mittaukset_2002!$A$4:$P$270,13,FALSE)</f>
        <v>9.5</v>
      </c>
      <c r="N211">
        <f>VLOOKUP($A211,mittaukset_2002!$A$4:$P$270,14,FALSE)</f>
        <v>-99</v>
      </c>
      <c r="O211">
        <f>VLOOKUP($A211,mittaukset_2002!$A$4:$P$270,15,FALSE)</f>
        <v>-99</v>
      </c>
      <c r="P211">
        <f>VLOOKUP($A211,mittaukset_2002!$A$4:$P$270,16,FALSE)</f>
        <v>5</v>
      </c>
      <c r="Q211" t="str">
        <f>VLOOKUP($A211,mittaukset_2007!$A$2:$E$268,2,FALSE)</f>
        <v>kuusi</v>
      </c>
      <c r="R211">
        <f>VLOOKUP($A211,mittaukset_2007!$A$2:$E$268,3,FALSE)</f>
        <v>234</v>
      </c>
      <c r="S211">
        <f>VLOOKUP($A211,mittaukset_2007!$A$2:$E$268,4,FALSE)</f>
        <v>235</v>
      </c>
      <c r="T211">
        <f>VLOOKUP($A211,mittaukset_2007!$A$2:$E$268,5,FALSE)</f>
        <v>1</v>
      </c>
      <c r="U211">
        <f>IF(ISNA(VLOOKUP($A211,maastolomake_2010!$A$2:$AF$230,3,FALSE)),"",VLOOKUP($A211,maastolomake_2010!$A$2:$AF$230,3,FALSE))</f>
      </c>
      <c r="V211">
        <f>IF(ISNA(VLOOKUP($A211,maastolomake_2010!$A$2:$AF$230,6,FALSE)),"",VLOOKUP($A211,maastolomake_2010!$A$2:$AF$230,6,FALSE))</f>
      </c>
      <c r="W211">
        <f>IF(ISNA(VLOOKUP($A211,maastolomake_2010!$A$2:$AF$230,7,FALSE)),"",VLOOKUP($A211,maastolomake_2010!$A$2:$AF$230,7,FALSE))</f>
      </c>
      <c r="X211">
        <f>IF(ISNA(VLOOKUP($A211,maastolomake_2010!$A$2:$AF$230,8,FALSE)),"",VLOOKUP($A211,maastolomake_2010!$A$2:$AF$230,8,FALSE))</f>
      </c>
      <c r="Y211">
        <f>IF(ISNA(VLOOKUP($A211,maastolomake_2010!$A$2:$AF$230,9,FALSE)),"",VLOOKUP($A211,maastolomake_2010!$A$2:$AF$230,9,FALSE))</f>
      </c>
      <c r="Z211">
        <f>IF(ISNA(VLOOKUP($A211,maastolomake_2010!$A$2:$AF$230,10,FALSE)),"",VLOOKUP($A211,maastolomake_2010!$A$2:$AF$230,10,FALSE))</f>
      </c>
      <c r="AA211">
        <f>IF(ISNA(VLOOKUP($A211,maastolomake_2010!$A$2:$AF$230,32,FALSE)),"",IF(VLOOKUP($A211,maastolomake_2010!$A$2:$AF$230,32,FALSE)=0,"",VLOOKUP($A211,maastolomake_2010!$A$2:$AF$230,32,FALSE)))</f>
      </c>
    </row>
    <row r="212" spans="1:27" ht="12.75">
      <c r="A212">
        <v>234</v>
      </c>
      <c r="B212">
        <f>VLOOKUP($A212,mittaukset_2002!$A$4:$P$270,2,FALSE)</f>
        <v>13.959330852261655</v>
      </c>
      <c r="C212">
        <f>VLOOKUP($A212,mittaukset_2002!$A$4:$P$270,3,FALSE)</f>
        <v>31.275755170832085</v>
      </c>
      <c r="D212">
        <f>VLOOKUP($A212,mittaukset_2002!$A$4:$P$270,4,FALSE)</f>
        <v>2.9262995961627998</v>
      </c>
      <c r="E212">
        <f>VLOOKUP($A212,mittaukset_2002!$A$4:$P$270,5,FALSE)</f>
        <v>2515351.055812237</v>
      </c>
      <c r="F212">
        <f>VLOOKUP($A212,mittaukset_2002!$A$4:$P$270,6,FALSE)</f>
        <v>6860035.38955705</v>
      </c>
      <c r="G212">
        <f>VLOOKUP($A212,mittaukset_2002!$A$4:$P$270,7,FALSE)</f>
        <v>160.9862995961628</v>
      </c>
      <c r="H212">
        <f>VLOOKUP($A212,mittaukset_2002!$A$4:$P$270,8,FALSE)</f>
        <v>2</v>
      </c>
      <c r="I212">
        <f>VLOOKUP($A212,mittaukset_2002!$A$4:$P$270,9,FALSE)</f>
        <v>11</v>
      </c>
      <c r="J212">
        <f>VLOOKUP($A212,mittaukset_2002!$A$4:$P$270,10,FALSE)</f>
        <v>251</v>
      </c>
      <c r="K212" t="str">
        <f>VLOOKUP($A212,mittaukset_2002!$A$4:$P$270,11,FALSE)</f>
        <v> </v>
      </c>
      <c r="L212">
        <f>VLOOKUP($A212,mittaukset_2002!$A$4:$P$270,12,FALSE)</f>
        <v>24.1</v>
      </c>
      <c r="M212">
        <f>VLOOKUP($A212,mittaukset_2002!$A$4:$P$270,13,FALSE)</f>
        <v>11.8</v>
      </c>
      <c r="N212">
        <f>VLOOKUP($A212,mittaukset_2002!$A$4:$P$270,14,FALSE)</f>
        <v>-99</v>
      </c>
      <c r="O212">
        <f>VLOOKUP($A212,mittaukset_2002!$A$4:$P$270,15,FALSE)</f>
        <v>-99</v>
      </c>
      <c r="P212">
        <f>VLOOKUP($A212,mittaukset_2002!$A$4:$P$270,16,FALSE)</f>
        <v>5</v>
      </c>
      <c r="Q212" t="str">
        <f>VLOOKUP($A212,mittaukset_2007!$A$2:$E$268,2,FALSE)</f>
        <v>kuusi</v>
      </c>
      <c r="R212">
        <f>VLOOKUP($A212,mittaukset_2007!$A$2:$E$268,3,FALSE)</f>
        <v>263</v>
      </c>
      <c r="S212">
        <f>VLOOKUP($A212,mittaukset_2007!$A$2:$E$268,4,FALSE)</f>
        <v>268</v>
      </c>
      <c r="T212">
        <f>VLOOKUP($A212,mittaukset_2007!$A$2:$E$268,5,FALSE)</f>
        <v>0</v>
      </c>
      <c r="U212">
        <f>IF(ISNA(VLOOKUP($A212,maastolomake_2010!$A$2:$AF$230,3,FALSE)),"",VLOOKUP($A212,maastolomake_2010!$A$2:$AF$230,3,FALSE))</f>
        <v>155</v>
      </c>
      <c r="V212">
        <f>IF(ISNA(VLOOKUP($A212,maastolomake_2010!$A$2:$AF$230,6,FALSE)),"",VLOOKUP($A212,maastolomake_2010!$A$2:$AF$230,6,FALSE))</f>
        <v>1</v>
      </c>
      <c r="W212">
        <f>IF(ISNA(VLOOKUP($A212,maastolomake_2010!$A$2:$AF$230,7,FALSE)),"",VLOOKUP($A212,maastolomake_2010!$A$2:$AF$230,7,FALSE))</f>
        <v>1</v>
      </c>
      <c r="X212">
        <f>IF(ISNA(VLOOKUP($A212,maastolomake_2010!$A$2:$AF$230,8,FALSE)),"",VLOOKUP($A212,maastolomake_2010!$A$2:$AF$230,8,FALSE))</f>
        <v>2</v>
      </c>
      <c r="Y212">
        <f>IF(ISNA(VLOOKUP($A212,maastolomake_2010!$A$2:$AF$230,9,FALSE)),"",VLOOKUP($A212,maastolomake_2010!$A$2:$AF$230,9,FALSE))</f>
        <v>11</v>
      </c>
      <c r="Z212">
        <f>IF(ISNA(VLOOKUP($A212,maastolomake_2010!$A$2:$AF$230,10,FALSE)),"",VLOOKUP($A212,maastolomake_2010!$A$2:$AF$230,10,FALSE))</f>
        <v>269</v>
      </c>
      <c r="AA212">
        <f>IF(ISNA(VLOOKUP($A212,maastolomake_2010!$A$2:$AF$230,32,FALSE)),"",IF(VLOOKUP($A212,maastolomake_2010!$A$2:$AF$230,32,FALSE)=0,"",VLOOKUP($A212,maastolomake_2010!$A$2:$AF$230,32,FALSE)))</f>
      </c>
    </row>
    <row r="213" spans="1:27" ht="12.75">
      <c r="A213">
        <v>235</v>
      </c>
      <c r="B213">
        <f>VLOOKUP($A213,mittaukset_2002!$A$4:$P$270,2,FALSE)</f>
        <v>15.274341000908247</v>
      </c>
      <c r="C213">
        <f>VLOOKUP($A213,mittaukset_2002!$A$4:$P$270,3,FALSE)</f>
        <v>34.48620138635094</v>
      </c>
      <c r="D213">
        <f>VLOOKUP($A213,mittaukset_2002!$A$4:$P$270,4,FALSE)</f>
        <v>3.1591819148667843</v>
      </c>
      <c r="E213">
        <f>VLOOKUP($A213,mittaukset_2002!$A$4:$P$270,5,FALSE)</f>
        <v>2515352.9794470402</v>
      </c>
      <c r="F213">
        <f>VLOOKUP($A213,mittaukset_2002!$A$4:$P$270,6,FALSE)</f>
        <v>6860038.276743523</v>
      </c>
      <c r="G213">
        <f>VLOOKUP($A213,mittaukset_2002!$A$4:$P$270,7,FALSE)</f>
        <v>161.2191819148668</v>
      </c>
      <c r="H213">
        <f>VLOOKUP($A213,mittaukset_2002!$A$4:$P$270,8,FALSE)</f>
        <v>2</v>
      </c>
      <c r="I213">
        <f>VLOOKUP($A213,mittaukset_2002!$A$4:$P$270,9,FALSE)</f>
        <v>11</v>
      </c>
      <c r="J213">
        <f>VLOOKUP($A213,mittaukset_2002!$A$4:$P$270,10,FALSE)</f>
        <v>201</v>
      </c>
      <c r="K213" t="str">
        <f>VLOOKUP($A213,mittaukset_2002!$A$4:$P$270,11,FALSE)</f>
        <v> </v>
      </c>
      <c r="L213">
        <f>VLOOKUP($A213,mittaukset_2002!$A$4:$P$270,12,FALSE)</f>
        <v>21.4</v>
      </c>
      <c r="M213">
        <f>VLOOKUP($A213,mittaukset_2002!$A$4:$P$270,13,FALSE)</f>
        <v>6.6</v>
      </c>
      <c r="N213">
        <f>VLOOKUP($A213,mittaukset_2002!$A$4:$P$270,14,FALSE)</f>
        <v>-99</v>
      </c>
      <c r="O213">
        <f>VLOOKUP($A213,mittaukset_2002!$A$4:$P$270,15,FALSE)</f>
        <v>-99</v>
      </c>
      <c r="P213">
        <f>VLOOKUP($A213,mittaukset_2002!$A$4:$P$270,16,FALSE)</f>
        <v>5</v>
      </c>
      <c r="Q213" t="str">
        <f>VLOOKUP($A213,mittaukset_2007!$A$2:$E$268,2,FALSE)</f>
        <v>kuusi</v>
      </c>
      <c r="R213">
        <f>VLOOKUP($A213,mittaukset_2007!$A$2:$E$268,3,FALSE)</f>
        <v>214</v>
      </c>
      <c r="S213">
        <f>VLOOKUP($A213,mittaukset_2007!$A$2:$E$268,4,FALSE)</f>
        <v>226</v>
      </c>
      <c r="T213">
        <f>VLOOKUP($A213,mittaukset_2007!$A$2:$E$268,5,FALSE)</f>
        <v>0</v>
      </c>
      <c r="U213">
        <f>IF(ISNA(VLOOKUP($A213,maastolomake_2010!$A$2:$AF$230,3,FALSE)),"",VLOOKUP($A213,maastolomake_2010!$A$2:$AF$230,3,FALSE))</f>
        <v>157</v>
      </c>
      <c r="V213">
        <f>IF(ISNA(VLOOKUP($A213,maastolomake_2010!$A$2:$AF$230,6,FALSE)),"",VLOOKUP($A213,maastolomake_2010!$A$2:$AF$230,6,FALSE))</f>
        <v>1</v>
      </c>
      <c r="W213">
        <f>IF(ISNA(VLOOKUP($A213,maastolomake_2010!$A$2:$AF$230,7,FALSE)),"",VLOOKUP($A213,maastolomake_2010!$A$2:$AF$230,7,FALSE))</f>
        <v>1</v>
      </c>
      <c r="X213">
        <f>IF(ISNA(VLOOKUP($A213,maastolomake_2010!$A$2:$AF$230,8,FALSE)),"",VLOOKUP($A213,maastolomake_2010!$A$2:$AF$230,8,FALSE))</f>
        <v>2</v>
      </c>
      <c r="Y213">
        <f>IF(ISNA(VLOOKUP($A213,maastolomake_2010!$A$2:$AF$230,9,FALSE)),"",VLOOKUP($A213,maastolomake_2010!$A$2:$AF$230,9,FALSE))</f>
        <v>11</v>
      </c>
      <c r="Z213">
        <f>IF(ISNA(VLOOKUP($A213,maastolomake_2010!$A$2:$AF$230,10,FALSE)),"",VLOOKUP($A213,maastolomake_2010!$A$2:$AF$230,10,FALSE))</f>
        <v>219</v>
      </c>
      <c r="AA213">
        <f>IF(ISNA(VLOOKUP($A213,maastolomake_2010!$A$2:$AF$230,32,FALSE)),"",IF(VLOOKUP($A213,maastolomake_2010!$A$2:$AF$230,32,FALSE)=0,"",VLOOKUP($A213,maastolomake_2010!$A$2:$AF$230,32,FALSE)))</f>
      </c>
    </row>
    <row r="214" spans="1:27" ht="12.75">
      <c r="A214">
        <v>236</v>
      </c>
      <c r="B214">
        <f>VLOOKUP($A214,mittaukset_2002!$A$4:$P$270,2,FALSE)</f>
        <v>12.003041963768739</v>
      </c>
      <c r="C214">
        <f>VLOOKUP($A214,mittaukset_2002!$A$4:$P$270,3,FALSE)</f>
        <v>34.43021098872873</v>
      </c>
      <c r="D214">
        <f>VLOOKUP($A214,mittaukset_2002!$A$4:$P$270,4,FALSE)</f>
        <v>3.185698756829287</v>
      </c>
      <c r="E214">
        <f>VLOOKUP($A214,mittaukset_2002!$A$4:$P$270,5,FALSE)</f>
        <v>2515349.7616199777</v>
      </c>
      <c r="F214">
        <f>VLOOKUP($A214,mittaukset_2002!$A$4:$P$270,6,FALSE)</f>
        <v>6860038.868454018</v>
      </c>
      <c r="G214">
        <f>VLOOKUP($A214,mittaukset_2002!$A$4:$P$270,7,FALSE)</f>
        <v>161.24569875682928</v>
      </c>
      <c r="H214">
        <f>VLOOKUP($A214,mittaukset_2002!$A$4:$P$270,8,FALSE)</f>
        <v>2</v>
      </c>
      <c r="I214">
        <f>VLOOKUP($A214,mittaukset_2002!$A$4:$P$270,9,FALSE)</f>
        <v>11</v>
      </c>
      <c r="J214">
        <f>VLOOKUP($A214,mittaukset_2002!$A$4:$P$270,10,FALSE)</f>
        <v>214</v>
      </c>
      <c r="K214" t="str">
        <f>VLOOKUP($A214,mittaukset_2002!$A$4:$P$270,11,FALSE)</f>
        <v> </v>
      </c>
      <c r="L214">
        <f>VLOOKUP($A214,mittaukset_2002!$A$4:$P$270,12,FALSE)</f>
        <v>23.5</v>
      </c>
      <c r="M214">
        <f>VLOOKUP($A214,mittaukset_2002!$A$4:$P$270,13,FALSE)</f>
        <v>10.4</v>
      </c>
      <c r="N214">
        <f>VLOOKUP($A214,mittaukset_2002!$A$4:$P$270,14,FALSE)</f>
        <v>-99</v>
      </c>
      <c r="O214">
        <f>VLOOKUP($A214,mittaukset_2002!$A$4:$P$270,15,FALSE)</f>
        <v>-99</v>
      </c>
      <c r="P214">
        <f>VLOOKUP($A214,mittaukset_2002!$A$4:$P$270,16,FALSE)</f>
        <v>5</v>
      </c>
      <c r="Q214" t="str">
        <f>VLOOKUP($A214,mittaukset_2007!$A$2:$E$268,2,FALSE)</f>
        <v>kuusi</v>
      </c>
      <c r="R214">
        <f>VLOOKUP($A214,mittaukset_2007!$A$2:$E$268,3,FALSE)</f>
        <v>209</v>
      </c>
      <c r="S214">
        <f>VLOOKUP($A214,mittaukset_2007!$A$2:$E$268,4,FALSE)</f>
        <v>206</v>
      </c>
      <c r="T214">
        <f>VLOOKUP($A214,mittaukset_2007!$A$2:$E$268,5,FALSE)</f>
        <v>1</v>
      </c>
      <c r="U214">
        <f>IF(ISNA(VLOOKUP($A214,maastolomake_2010!$A$2:$AF$230,3,FALSE)),"",VLOOKUP($A214,maastolomake_2010!$A$2:$AF$230,3,FALSE))</f>
      </c>
      <c r="V214">
        <f>IF(ISNA(VLOOKUP($A214,maastolomake_2010!$A$2:$AF$230,6,FALSE)),"",VLOOKUP($A214,maastolomake_2010!$A$2:$AF$230,6,FALSE))</f>
      </c>
      <c r="W214">
        <f>IF(ISNA(VLOOKUP($A214,maastolomake_2010!$A$2:$AF$230,7,FALSE)),"",VLOOKUP($A214,maastolomake_2010!$A$2:$AF$230,7,FALSE))</f>
      </c>
      <c r="X214">
        <f>IF(ISNA(VLOOKUP($A214,maastolomake_2010!$A$2:$AF$230,8,FALSE)),"",VLOOKUP($A214,maastolomake_2010!$A$2:$AF$230,8,FALSE))</f>
      </c>
      <c r="Y214">
        <f>IF(ISNA(VLOOKUP($A214,maastolomake_2010!$A$2:$AF$230,9,FALSE)),"",VLOOKUP($A214,maastolomake_2010!$A$2:$AF$230,9,FALSE))</f>
      </c>
      <c r="Z214">
        <f>IF(ISNA(VLOOKUP($A214,maastolomake_2010!$A$2:$AF$230,10,FALSE)),"",VLOOKUP($A214,maastolomake_2010!$A$2:$AF$230,10,FALSE))</f>
      </c>
      <c r="AA214">
        <f>IF(ISNA(VLOOKUP($A214,maastolomake_2010!$A$2:$AF$230,32,FALSE)),"",IF(VLOOKUP($A214,maastolomake_2010!$A$2:$AF$230,32,FALSE)=0,"",VLOOKUP($A214,maastolomake_2010!$A$2:$AF$230,32,FALSE)))</f>
      </c>
    </row>
    <row r="215" spans="1:27" ht="12.75">
      <c r="A215">
        <v>237</v>
      </c>
      <c r="B215">
        <f>VLOOKUP($A215,mittaukset_2002!$A$4:$P$270,2,FALSE)</f>
        <v>11.244952250712716</v>
      </c>
      <c r="C215">
        <f>VLOOKUP($A215,mittaukset_2002!$A$4:$P$270,3,FALSE)</f>
        <v>36.42644861311485</v>
      </c>
      <c r="D215">
        <f>VLOOKUP($A215,mittaukset_2002!$A$4:$P$270,4,FALSE)</f>
        <v>3.6959825305052307</v>
      </c>
      <c r="E215">
        <f>VLOOKUP($A215,mittaukset_2002!$A$4:$P$270,5,FALSE)</f>
        <v>2515349.4130575033</v>
      </c>
      <c r="F215">
        <f>VLOOKUP($A215,mittaukset_2002!$A$4:$P$270,6,FALSE)</f>
        <v>6860040.9751502145</v>
      </c>
      <c r="G215">
        <f>VLOOKUP($A215,mittaukset_2002!$A$4:$P$270,7,FALSE)</f>
        <v>161.75598253050524</v>
      </c>
      <c r="H215">
        <f>VLOOKUP($A215,mittaukset_2002!$A$4:$P$270,8,FALSE)</f>
        <v>2</v>
      </c>
      <c r="I215">
        <f>VLOOKUP($A215,mittaukset_2002!$A$4:$P$270,9,FALSE)</f>
        <v>11</v>
      </c>
      <c r="J215">
        <f>VLOOKUP($A215,mittaukset_2002!$A$4:$P$270,10,FALSE)</f>
        <v>284</v>
      </c>
      <c r="K215" t="str">
        <f>VLOOKUP($A215,mittaukset_2002!$A$4:$P$270,11,FALSE)</f>
        <v> </v>
      </c>
      <c r="L215">
        <f>VLOOKUP($A215,mittaukset_2002!$A$4:$P$270,12,FALSE)</f>
        <v>24.2</v>
      </c>
      <c r="M215">
        <f>VLOOKUP($A215,mittaukset_2002!$A$4:$P$270,13,FALSE)</f>
        <v>9.4</v>
      </c>
      <c r="N215">
        <f>VLOOKUP($A215,mittaukset_2002!$A$4:$P$270,14,FALSE)</f>
        <v>4.15</v>
      </c>
      <c r="O215">
        <f>VLOOKUP($A215,mittaukset_2002!$A$4:$P$270,15,FALSE)</f>
        <v>3.29</v>
      </c>
      <c r="P215">
        <f>VLOOKUP($A215,mittaukset_2002!$A$4:$P$270,16,FALSE)</f>
        <v>5</v>
      </c>
      <c r="Q215" t="str">
        <f>VLOOKUP($A215,mittaukset_2007!$A$2:$E$268,2,FALSE)</f>
        <v>kuusi</v>
      </c>
      <c r="R215">
        <f>VLOOKUP($A215,mittaukset_2007!$A$2:$E$268,3,FALSE)</f>
        <v>301</v>
      </c>
      <c r="S215">
        <f>VLOOKUP($A215,mittaukset_2007!$A$2:$E$268,4,FALSE)</f>
        <v>306</v>
      </c>
      <c r="T215">
        <f>VLOOKUP($A215,mittaukset_2007!$A$2:$E$268,5,FALSE)</f>
        <v>0</v>
      </c>
      <c r="U215">
        <f>IF(ISNA(VLOOKUP($A215,maastolomake_2010!$A$2:$AF$230,3,FALSE)),"",VLOOKUP($A215,maastolomake_2010!$A$2:$AF$230,3,FALSE))</f>
        <v>113</v>
      </c>
      <c r="V215">
        <f>IF(ISNA(VLOOKUP($A215,maastolomake_2010!$A$2:$AF$230,6,FALSE)),"",VLOOKUP($A215,maastolomake_2010!$A$2:$AF$230,6,FALSE))</f>
        <v>1</v>
      </c>
      <c r="W215">
        <f>IF(ISNA(VLOOKUP($A215,maastolomake_2010!$A$2:$AF$230,7,FALSE)),"",VLOOKUP($A215,maastolomake_2010!$A$2:$AF$230,7,FALSE))</f>
        <v>1</v>
      </c>
      <c r="X215">
        <f>IF(ISNA(VLOOKUP($A215,maastolomake_2010!$A$2:$AF$230,8,FALSE)),"",VLOOKUP($A215,maastolomake_2010!$A$2:$AF$230,8,FALSE))</f>
        <v>2</v>
      </c>
      <c r="Y215">
        <f>IF(ISNA(VLOOKUP($A215,maastolomake_2010!$A$2:$AF$230,9,FALSE)),"",VLOOKUP($A215,maastolomake_2010!$A$2:$AF$230,9,FALSE))</f>
        <v>11</v>
      </c>
      <c r="Z215">
        <f>IF(ISNA(VLOOKUP($A215,maastolomake_2010!$A$2:$AF$230,10,FALSE)),"",VLOOKUP($A215,maastolomake_2010!$A$2:$AF$230,10,FALSE))</f>
        <v>309</v>
      </c>
      <c r="AA215">
        <f>IF(ISNA(VLOOKUP($A215,maastolomake_2010!$A$2:$AF$230,32,FALSE)),"",IF(VLOOKUP($A215,maastolomake_2010!$A$2:$AF$230,32,FALSE)=0,"",VLOOKUP($A215,maastolomake_2010!$A$2:$AF$230,32,FALSE)))</f>
      </c>
    </row>
    <row r="216" spans="1:27" ht="12.75">
      <c r="A216">
        <v>238</v>
      </c>
      <c r="B216">
        <f>VLOOKUP($A216,mittaukset_2002!$A$4:$P$270,2,FALSE)</f>
        <v>13.25703948396987</v>
      </c>
      <c r="C216">
        <f>VLOOKUP($A216,mittaukset_2002!$A$4:$P$270,3,FALSE)</f>
        <v>38.05746959804962</v>
      </c>
      <c r="D216">
        <f>VLOOKUP($A216,mittaukset_2002!$A$4:$P$270,4,FALSE)</f>
        <v>3.9281053786907103</v>
      </c>
      <c r="E216">
        <f>VLOOKUP($A216,mittaukset_2002!$A$4:$P$270,5,FALSE)</f>
        <v>2515351.707831889</v>
      </c>
      <c r="F216">
        <f>VLOOKUP($A216,mittaukset_2002!$A$4:$P$270,6,FALSE)</f>
        <v>6860042.17628926</v>
      </c>
      <c r="G216">
        <f>VLOOKUP($A216,mittaukset_2002!$A$4:$P$270,7,FALSE)</f>
        <v>161.9881053786907</v>
      </c>
      <c r="H216">
        <f>VLOOKUP($A216,mittaukset_2002!$A$4:$P$270,8,FALSE)</f>
        <v>2</v>
      </c>
      <c r="I216">
        <f>VLOOKUP($A216,mittaukset_2002!$A$4:$P$270,9,FALSE)</f>
        <v>11</v>
      </c>
      <c r="J216">
        <f>VLOOKUP($A216,mittaukset_2002!$A$4:$P$270,10,FALSE)</f>
        <v>248</v>
      </c>
      <c r="K216" t="str">
        <f>VLOOKUP($A216,mittaukset_2002!$A$4:$P$270,11,FALSE)</f>
        <v> </v>
      </c>
      <c r="L216">
        <f>VLOOKUP($A216,mittaukset_2002!$A$4:$P$270,12,FALSE)</f>
        <v>24.1</v>
      </c>
      <c r="M216">
        <f>VLOOKUP($A216,mittaukset_2002!$A$4:$P$270,13,FALSE)</f>
        <v>11</v>
      </c>
      <c r="N216">
        <f>VLOOKUP($A216,mittaukset_2002!$A$4:$P$270,14,FALSE)</f>
        <v>-99</v>
      </c>
      <c r="O216">
        <f>VLOOKUP($A216,mittaukset_2002!$A$4:$P$270,15,FALSE)</f>
        <v>-99</v>
      </c>
      <c r="P216">
        <f>VLOOKUP($A216,mittaukset_2002!$A$4:$P$270,16,FALSE)</f>
        <v>5</v>
      </c>
      <c r="Q216" t="str">
        <f>VLOOKUP($A216,mittaukset_2007!$A$2:$E$268,2,FALSE)</f>
        <v>kuusi</v>
      </c>
      <c r="R216">
        <f>VLOOKUP($A216,mittaukset_2007!$A$2:$E$268,3,FALSE)</f>
        <v>263</v>
      </c>
      <c r="S216">
        <f>VLOOKUP($A216,mittaukset_2007!$A$2:$E$268,4,FALSE)</f>
        <v>263</v>
      </c>
      <c r="T216">
        <f>VLOOKUP($A216,mittaukset_2007!$A$2:$E$268,5,FALSE)</f>
        <v>0</v>
      </c>
      <c r="U216">
        <f>IF(ISNA(VLOOKUP($A216,maastolomake_2010!$A$2:$AF$230,3,FALSE)),"",VLOOKUP($A216,maastolomake_2010!$A$2:$AF$230,3,FALSE))</f>
        <v>159</v>
      </c>
      <c r="V216">
        <f>IF(ISNA(VLOOKUP($A216,maastolomake_2010!$A$2:$AF$230,6,FALSE)),"",VLOOKUP($A216,maastolomake_2010!$A$2:$AF$230,6,FALSE))</f>
        <v>1</v>
      </c>
      <c r="W216">
        <f>IF(ISNA(VLOOKUP($A216,maastolomake_2010!$A$2:$AF$230,7,FALSE)),"",VLOOKUP($A216,maastolomake_2010!$A$2:$AF$230,7,FALSE))</f>
        <v>1</v>
      </c>
      <c r="X216">
        <f>IF(ISNA(VLOOKUP($A216,maastolomake_2010!$A$2:$AF$230,8,FALSE)),"",VLOOKUP($A216,maastolomake_2010!$A$2:$AF$230,8,FALSE))</f>
        <v>2</v>
      </c>
      <c r="Y216">
        <f>IF(ISNA(VLOOKUP($A216,maastolomake_2010!$A$2:$AF$230,9,FALSE)),"",VLOOKUP($A216,maastolomake_2010!$A$2:$AF$230,9,FALSE))</f>
        <v>11</v>
      </c>
      <c r="Z216">
        <f>IF(ISNA(VLOOKUP($A216,maastolomake_2010!$A$2:$AF$230,10,FALSE)),"",VLOOKUP($A216,maastolomake_2010!$A$2:$AF$230,10,FALSE))</f>
        <v>271</v>
      </c>
      <c r="AA216">
        <f>IF(ISNA(VLOOKUP($A216,maastolomake_2010!$A$2:$AF$230,32,FALSE)),"",IF(VLOOKUP($A216,maastolomake_2010!$A$2:$AF$230,32,FALSE)=0,"",VLOOKUP($A216,maastolomake_2010!$A$2:$AF$230,32,FALSE)))</f>
      </c>
    </row>
    <row r="217" spans="1:27" ht="12.75">
      <c r="A217">
        <v>239</v>
      </c>
      <c r="B217">
        <f>VLOOKUP($A217,mittaukset_2002!$A$4:$P$270,2,FALSE)</f>
        <v>20.47813500472234</v>
      </c>
      <c r="C217">
        <f>VLOOKUP($A217,mittaukset_2002!$A$4:$P$270,3,FALSE)</f>
        <v>42.557068316698896</v>
      </c>
      <c r="D217">
        <f>VLOOKUP($A217,mittaukset_2002!$A$4:$P$270,4,FALSE)</f>
        <v>4.6269598396309615</v>
      </c>
      <c r="E217">
        <f>VLOOKUP($A217,mittaukset_2002!$A$4:$P$270,5,FALSE)</f>
        <v>2515359.675842393</v>
      </c>
      <c r="F217">
        <f>VLOOKUP($A217,mittaukset_2002!$A$4:$P$270,6,FALSE)</f>
        <v>6860045.159813646</v>
      </c>
      <c r="G217">
        <f>VLOOKUP($A217,mittaukset_2002!$A$4:$P$270,7,FALSE)</f>
        <v>162.68695983963096</v>
      </c>
      <c r="H217">
        <f>VLOOKUP($A217,mittaukset_2002!$A$4:$P$270,8,FALSE)</f>
        <v>2</v>
      </c>
      <c r="I217">
        <f>VLOOKUP($A217,mittaukset_2002!$A$4:$P$270,9,FALSE)</f>
        <v>11</v>
      </c>
      <c r="J217">
        <f>VLOOKUP($A217,mittaukset_2002!$A$4:$P$270,10,FALSE)</f>
        <v>243</v>
      </c>
      <c r="K217" t="str">
        <f>VLOOKUP($A217,mittaukset_2002!$A$4:$P$270,11,FALSE)</f>
        <v> </v>
      </c>
      <c r="L217">
        <f>VLOOKUP($A217,mittaukset_2002!$A$4:$P$270,12,FALSE)</f>
        <v>23.8</v>
      </c>
      <c r="M217">
        <f>VLOOKUP($A217,mittaukset_2002!$A$4:$P$270,13,FALSE)</f>
        <v>11.7</v>
      </c>
      <c r="N217">
        <f>VLOOKUP($A217,mittaukset_2002!$A$4:$P$270,14,FALSE)</f>
        <v>-99</v>
      </c>
      <c r="O217">
        <f>VLOOKUP($A217,mittaukset_2002!$A$4:$P$270,15,FALSE)</f>
        <v>-99</v>
      </c>
      <c r="P217">
        <f>VLOOKUP($A217,mittaukset_2002!$A$4:$P$270,16,FALSE)</f>
        <v>6</v>
      </c>
      <c r="Q217" t="str">
        <f>VLOOKUP($A217,mittaukset_2007!$A$2:$E$268,2,FALSE)</f>
        <v>kuusi</v>
      </c>
      <c r="R217">
        <f>VLOOKUP($A217,mittaukset_2007!$A$2:$E$268,3,FALSE)</f>
        <v>260</v>
      </c>
      <c r="S217">
        <f>VLOOKUP($A217,mittaukset_2007!$A$2:$E$268,4,FALSE)</f>
        <v>259</v>
      </c>
      <c r="T217">
        <f>VLOOKUP($A217,mittaukset_2007!$A$2:$E$268,5,FALSE)</f>
        <v>0</v>
      </c>
      <c r="U217">
        <f>IF(ISNA(VLOOKUP($A217,maastolomake_2010!$A$2:$AF$230,3,FALSE)),"",VLOOKUP($A217,maastolomake_2010!$A$2:$AF$230,3,FALSE))</f>
        <v>160</v>
      </c>
      <c r="V217">
        <f>IF(ISNA(VLOOKUP($A217,maastolomake_2010!$A$2:$AF$230,6,FALSE)),"",VLOOKUP($A217,maastolomake_2010!$A$2:$AF$230,6,FALSE))</f>
        <v>1</v>
      </c>
      <c r="W217">
        <f>IF(ISNA(VLOOKUP($A217,maastolomake_2010!$A$2:$AF$230,7,FALSE)),"",VLOOKUP($A217,maastolomake_2010!$A$2:$AF$230,7,FALSE))</f>
        <v>1</v>
      </c>
      <c r="X217">
        <f>IF(ISNA(VLOOKUP($A217,maastolomake_2010!$A$2:$AF$230,8,FALSE)),"",VLOOKUP($A217,maastolomake_2010!$A$2:$AF$230,8,FALSE))</f>
        <v>2</v>
      </c>
      <c r="Y217">
        <f>IF(ISNA(VLOOKUP($A217,maastolomake_2010!$A$2:$AF$230,9,FALSE)),"",VLOOKUP($A217,maastolomake_2010!$A$2:$AF$230,9,FALSE))</f>
        <v>11</v>
      </c>
      <c r="Z217">
        <f>IF(ISNA(VLOOKUP($A217,maastolomake_2010!$A$2:$AF$230,10,FALSE)),"",VLOOKUP($A217,maastolomake_2010!$A$2:$AF$230,10,FALSE))</f>
        <v>274</v>
      </c>
      <c r="AA217">
        <f>IF(ISNA(VLOOKUP($A217,maastolomake_2010!$A$2:$AF$230,32,FALSE)),"",IF(VLOOKUP($A217,maastolomake_2010!$A$2:$AF$230,32,FALSE)=0,"",VLOOKUP($A217,maastolomake_2010!$A$2:$AF$230,32,FALSE)))</f>
      </c>
    </row>
    <row r="218" spans="1:27" ht="12.75">
      <c r="A218">
        <v>240</v>
      </c>
      <c r="B218">
        <f>VLOOKUP($A218,mittaukset_2002!$A$4:$P$270,2,FALSE)</f>
        <v>16.97347099736896</v>
      </c>
      <c r="C218">
        <f>VLOOKUP($A218,mittaukset_2002!$A$4:$P$270,3,FALSE)</f>
        <v>36.536593379393324</v>
      </c>
      <c r="D218">
        <f>VLOOKUP($A218,mittaukset_2002!$A$4:$P$270,4,FALSE)</f>
        <v>3.530470561835538</v>
      </c>
      <c r="E218">
        <f>VLOOKUP($A218,mittaukset_2002!$A$4:$P$270,5,FALSE)</f>
        <v>2515355.050330226</v>
      </c>
      <c r="F218">
        <f>VLOOKUP($A218,mittaukset_2002!$A$4:$P$270,6,FALSE)</f>
        <v>6860039.950838174</v>
      </c>
      <c r="G218">
        <f>VLOOKUP($A218,mittaukset_2002!$A$4:$P$270,7,FALSE)</f>
        <v>161.59047056183553</v>
      </c>
      <c r="H218">
        <f>VLOOKUP($A218,mittaukset_2002!$A$4:$P$270,8,FALSE)</f>
        <v>2</v>
      </c>
      <c r="I218">
        <f>VLOOKUP($A218,mittaukset_2002!$A$4:$P$270,9,FALSE)</f>
        <v>11</v>
      </c>
      <c r="J218">
        <f>VLOOKUP($A218,mittaukset_2002!$A$4:$P$270,10,FALSE)</f>
        <v>258</v>
      </c>
      <c r="K218" t="str">
        <f>VLOOKUP($A218,mittaukset_2002!$A$4:$P$270,11,FALSE)</f>
        <v> </v>
      </c>
      <c r="L218">
        <f>VLOOKUP($A218,mittaukset_2002!$A$4:$P$270,12,FALSE)</f>
        <v>23.5</v>
      </c>
      <c r="M218">
        <f>VLOOKUP($A218,mittaukset_2002!$A$4:$P$270,13,FALSE)</f>
        <v>5.6</v>
      </c>
      <c r="N218">
        <f>VLOOKUP($A218,mittaukset_2002!$A$4:$P$270,14,FALSE)</f>
        <v>-99</v>
      </c>
      <c r="O218">
        <f>VLOOKUP($A218,mittaukset_2002!$A$4:$P$270,15,FALSE)</f>
        <v>-99</v>
      </c>
      <c r="P218">
        <f>VLOOKUP($A218,mittaukset_2002!$A$4:$P$270,16,FALSE)</f>
        <v>5</v>
      </c>
      <c r="Q218" t="str">
        <f>VLOOKUP($A218,mittaukset_2007!$A$2:$E$268,2,FALSE)</f>
        <v>kuusi</v>
      </c>
      <c r="R218">
        <f>VLOOKUP($A218,mittaukset_2007!$A$2:$E$268,3,FALSE)</f>
        <v>275</v>
      </c>
      <c r="S218">
        <f>VLOOKUP($A218,mittaukset_2007!$A$2:$E$268,4,FALSE)</f>
        <v>269</v>
      </c>
      <c r="T218">
        <f>VLOOKUP($A218,mittaukset_2007!$A$2:$E$268,5,FALSE)</f>
        <v>0</v>
      </c>
      <c r="U218">
        <f>IF(ISNA(VLOOKUP($A218,maastolomake_2010!$A$2:$AF$230,3,FALSE)),"",VLOOKUP($A218,maastolomake_2010!$A$2:$AF$230,3,FALSE))</f>
        <v>158</v>
      </c>
      <c r="V218">
        <f>IF(ISNA(VLOOKUP($A218,maastolomake_2010!$A$2:$AF$230,6,FALSE)),"",VLOOKUP($A218,maastolomake_2010!$A$2:$AF$230,6,FALSE))</f>
        <v>1</v>
      </c>
      <c r="W218">
        <f>IF(ISNA(VLOOKUP($A218,maastolomake_2010!$A$2:$AF$230,7,FALSE)),"",VLOOKUP($A218,maastolomake_2010!$A$2:$AF$230,7,FALSE))</f>
        <v>1</v>
      </c>
      <c r="X218">
        <f>IF(ISNA(VLOOKUP($A218,maastolomake_2010!$A$2:$AF$230,8,FALSE)),"",VLOOKUP($A218,maastolomake_2010!$A$2:$AF$230,8,FALSE))</f>
        <v>2</v>
      </c>
      <c r="Y218">
        <f>IF(ISNA(VLOOKUP($A218,maastolomake_2010!$A$2:$AF$230,9,FALSE)),"",VLOOKUP($A218,maastolomake_2010!$A$2:$AF$230,9,FALSE))</f>
        <v>11</v>
      </c>
      <c r="Z218">
        <f>IF(ISNA(VLOOKUP($A218,maastolomake_2010!$A$2:$AF$230,10,FALSE)),"",VLOOKUP($A218,maastolomake_2010!$A$2:$AF$230,10,FALSE))</f>
        <v>281</v>
      </c>
      <c r="AA218">
        <f>IF(ISNA(VLOOKUP($A218,maastolomake_2010!$A$2:$AF$230,32,FALSE)),"",IF(VLOOKUP($A218,maastolomake_2010!$A$2:$AF$230,32,FALSE)=0,"",VLOOKUP($A218,maastolomake_2010!$A$2:$AF$230,32,FALSE)))</f>
      </c>
    </row>
    <row r="219" spans="1:27" ht="12.75">
      <c r="A219">
        <v>241</v>
      </c>
      <c r="B219">
        <f>VLOOKUP($A219,mittaukset_2002!$A$4:$P$270,2,FALSE)</f>
        <v>23.85011813809936</v>
      </c>
      <c r="C219">
        <f>VLOOKUP($A219,mittaukset_2002!$A$4:$P$270,3,FALSE)</f>
        <v>38.22462470251295</v>
      </c>
      <c r="D219">
        <f>VLOOKUP($A219,mittaukset_2002!$A$4:$P$270,4,FALSE)</f>
        <v>4.275524188672501</v>
      </c>
      <c r="E219">
        <f>VLOOKUP($A219,mittaukset_2002!$A$4:$P$270,5,FALSE)</f>
        <v>2515362.1249609776</v>
      </c>
      <c r="F219">
        <f>VLOOKUP($A219,mittaukset_2002!$A$4:$P$270,6,FALSE)</f>
        <v>6860040.246346838</v>
      </c>
      <c r="G219">
        <f>VLOOKUP($A219,mittaukset_2002!$A$4:$P$270,7,FALSE)</f>
        <v>162.3355241886725</v>
      </c>
      <c r="H219">
        <f>VLOOKUP($A219,mittaukset_2002!$A$4:$P$270,8,FALSE)</f>
        <v>2</v>
      </c>
      <c r="I219">
        <f>VLOOKUP($A219,mittaukset_2002!$A$4:$P$270,9,FALSE)</f>
        <v>11</v>
      </c>
      <c r="J219">
        <f>VLOOKUP($A219,mittaukset_2002!$A$4:$P$270,10,FALSE)</f>
        <v>259</v>
      </c>
      <c r="K219" t="str">
        <f>VLOOKUP($A219,mittaukset_2002!$A$4:$P$270,11,FALSE)</f>
        <v> </v>
      </c>
      <c r="L219">
        <f>VLOOKUP($A219,mittaukset_2002!$A$4:$P$270,12,FALSE)</f>
        <v>23.1</v>
      </c>
      <c r="M219">
        <f>VLOOKUP($A219,mittaukset_2002!$A$4:$P$270,13,FALSE)</f>
        <v>5.5</v>
      </c>
      <c r="N219">
        <f>VLOOKUP($A219,mittaukset_2002!$A$4:$P$270,14,FALSE)</f>
        <v>4.23</v>
      </c>
      <c r="O219">
        <f>VLOOKUP($A219,mittaukset_2002!$A$4:$P$270,15,FALSE)</f>
        <v>3.56</v>
      </c>
      <c r="P219">
        <f>VLOOKUP($A219,mittaukset_2002!$A$4:$P$270,16,FALSE)</f>
        <v>6</v>
      </c>
      <c r="Q219" t="str">
        <f>VLOOKUP($A219,mittaukset_2007!$A$2:$E$268,2,FALSE)</f>
        <v>kuusi</v>
      </c>
      <c r="R219">
        <f>VLOOKUP($A219,mittaukset_2007!$A$2:$E$268,3,FALSE)</f>
        <v>276</v>
      </c>
      <c r="S219">
        <f>VLOOKUP($A219,mittaukset_2007!$A$2:$E$268,4,FALSE)</f>
        <v>285</v>
      </c>
      <c r="T219">
        <f>VLOOKUP($A219,mittaukset_2007!$A$2:$E$268,5,FALSE)</f>
        <v>0</v>
      </c>
      <c r="U219">
        <f>IF(ISNA(VLOOKUP($A219,maastolomake_2010!$A$2:$AF$230,3,FALSE)),"",VLOOKUP($A219,maastolomake_2010!$A$2:$AF$230,3,FALSE))</f>
        <v>188</v>
      </c>
      <c r="V219">
        <f>IF(ISNA(VLOOKUP($A219,maastolomake_2010!$A$2:$AF$230,6,FALSE)),"",VLOOKUP($A219,maastolomake_2010!$A$2:$AF$230,6,FALSE))</f>
        <v>1</v>
      </c>
      <c r="W219">
        <f>IF(ISNA(VLOOKUP($A219,maastolomake_2010!$A$2:$AF$230,7,FALSE)),"",VLOOKUP($A219,maastolomake_2010!$A$2:$AF$230,7,FALSE))</f>
        <v>1</v>
      </c>
      <c r="X219">
        <f>IF(ISNA(VLOOKUP($A219,maastolomake_2010!$A$2:$AF$230,8,FALSE)),"",VLOOKUP($A219,maastolomake_2010!$A$2:$AF$230,8,FALSE))</f>
        <v>2</v>
      </c>
      <c r="Y219">
        <f>IF(ISNA(VLOOKUP($A219,maastolomake_2010!$A$2:$AF$230,9,FALSE)),"",VLOOKUP($A219,maastolomake_2010!$A$2:$AF$230,9,FALSE))</f>
        <v>11</v>
      </c>
      <c r="Z219">
        <f>IF(ISNA(VLOOKUP($A219,maastolomake_2010!$A$2:$AF$230,10,FALSE)),"",VLOOKUP($A219,maastolomake_2010!$A$2:$AF$230,10,FALSE))</f>
        <v>290</v>
      </c>
      <c r="AA219">
        <f>IF(ISNA(VLOOKUP($A219,maastolomake_2010!$A$2:$AF$230,32,FALSE)),"",IF(VLOOKUP($A219,maastolomake_2010!$A$2:$AF$230,32,FALSE)=0,"",VLOOKUP($A219,maastolomake_2010!$A$2:$AF$230,32,FALSE)))</f>
      </c>
    </row>
    <row r="220" spans="1:27" ht="12.75">
      <c r="A220">
        <v>242</v>
      </c>
      <c r="B220">
        <f>VLOOKUP($A220,mittaukset_2002!$A$4:$P$270,2,FALSE)</f>
        <v>23.440176907724524</v>
      </c>
      <c r="C220">
        <f>VLOOKUP($A220,mittaukset_2002!$A$4:$P$270,3,FALSE)</f>
        <v>41.22076313944075</v>
      </c>
      <c r="D220">
        <f>VLOOKUP($A220,mittaukset_2002!$A$4:$P$270,4,FALSE)</f>
        <v>4.939706331228492</v>
      </c>
      <c r="E220">
        <f>VLOOKUP($A220,mittaukset_2002!$A$4:$P$270,5,FALSE)</f>
        <v>2515362.315316161</v>
      </c>
      <c r="F220">
        <f>VLOOKUP($A220,mittaukset_2002!$A$4:$P$270,6,FALSE)</f>
        <v>6860043.264402877</v>
      </c>
      <c r="G220">
        <f>VLOOKUP($A220,mittaukset_2002!$A$4:$P$270,7,FALSE)</f>
        <v>162.99970633122848</v>
      </c>
      <c r="H220">
        <f>VLOOKUP($A220,mittaukset_2002!$A$4:$P$270,8,FALSE)</f>
        <v>2</v>
      </c>
      <c r="I220">
        <f>VLOOKUP($A220,mittaukset_2002!$A$4:$P$270,9,FALSE)</f>
        <v>11</v>
      </c>
      <c r="J220">
        <f>VLOOKUP($A220,mittaukset_2002!$A$4:$P$270,10,FALSE)</f>
        <v>211</v>
      </c>
      <c r="K220" t="str">
        <f>VLOOKUP($A220,mittaukset_2002!$A$4:$P$270,11,FALSE)</f>
        <v> </v>
      </c>
      <c r="L220">
        <f>VLOOKUP($A220,mittaukset_2002!$A$4:$P$270,12,FALSE)</f>
        <v>18.5</v>
      </c>
      <c r="M220">
        <f>VLOOKUP($A220,mittaukset_2002!$A$4:$P$270,13,FALSE)</f>
        <v>5.8</v>
      </c>
      <c r="N220">
        <f>VLOOKUP($A220,mittaukset_2002!$A$4:$P$270,14,FALSE)</f>
        <v>-99</v>
      </c>
      <c r="O220">
        <f>VLOOKUP($A220,mittaukset_2002!$A$4:$P$270,15,FALSE)</f>
        <v>-99</v>
      </c>
      <c r="P220">
        <f>VLOOKUP($A220,mittaukset_2002!$A$4:$P$270,16,FALSE)</f>
        <v>6</v>
      </c>
      <c r="Q220" t="str">
        <f>VLOOKUP($A220,mittaukset_2007!$A$2:$E$268,2,FALSE)</f>
        <v>kuusi</v>
      </c>
      <c r="R220">
        <f>VLOOKUP($A220,mittaukset_2007!$A$2:$E$268,3,FALSE)</f>
        <v>205</v>
      </c>
      <c r="S220">
        <f>VLOOKUP($A220,mittaukset_2007!$A$2:$E$268,4,FALSE)</f>
        <v>197</v>
      </c>
      <c r="T220">
        <f>VLOOKUP($A220,mittaukset_2007!$A$2:$E$268,5,FALSE)</f>
        <v>1</v>
      </c>
      <c r="U220">
        <f>IF(ISNA(VLOOKUP($A220,maastolomake_2010!$A$2:$AF$230,3,FALSE)),"",VLOOKUP($A220,maastolomake_2010!$A$2:$AF$230,3,FALSE))</f>
      </c>
      <c r="V220">
        <f>IF(ISNA(VLOOKUP($A220,maastolomake_2010!$A$2:$AF$230,6,FALSE)),"",VLOOKUP($A220,maastolomake_2010!$A$2:$AF$230,6,FALSE))</f>
      </c>
      <c r="W220">
        <f>IF(ISNA(VLOOKUP($A220,maastolomake_2010!$A$2:$AF$230,7,FALSE)),"",VLOOKUP($A220,maastolomake_2010!$A$2:$AF$230,7,FALSE))</f>
      </c>
      <c r="X220">
        <f>IF(ISNA(VLOOKUP($A220,maastolomake_2010!$A$2:$AF$230,8,FALSE)),"",VLOOKUP($A220,maastolomake_2010!$A$2:$AF$230,8,FALSE))</f>
      </c>
      <c r="Y220">
        <f>IF(ISNA(VLOOKUP($A220,maastolomake_2010!$A$2:$AF$230,9,FALSE)),"",VLOOKUP($A220,maastolomake_2010!$A$2:$AF$230,9,FALSE))</f>
      </c>
      <c r="Z220">
        <f>IF(ISNA(VLOOKUP($A220,maastolomake_2010!$A$2:$AF$230,10,FALSE)),"",VLOOKUP($A220,maastolomake_2010!$A$2:$AF$230,10,FALSE))</f>
      </c>
      <c r="AA220">
        <f>IF(ISNA(VLOOKUP($A220,maastolomake_2010!$A$2:$AF$230,32,FALSE)),"",IF(VLOOKUP($A220,maastolomake_2010!$A$2:$AF$230,32,FALSE)=0,"",VLOOKUP($A220,maastolomake_2010!$A$2:$AF$230,32,FALSE)))</f>
      </c>
    </row>
    <row r="221" spans="1:27" ht="12.75">
      <c r="A221">
        <v>243</v>
      </c>
      <c r="B221">
        <f>VLOOKUP($A221,mittaukset_2002!$A$4:$P$270,2,FALSE)</f>
        <v>22.0238984892908</v>
      </c>
      <c r="C221">
        <f>VLOOKUP($A221,mittaukset_2002!$A$4:$P$270,3,FALSE)</f>
        <v>45.874350289815496</v>
      </c>
      <c r="D221">
        <f>VLOOKUP($A221,mittaukset_2002!$A$4:$P$270,4,FALSE)</f>
        <v>4.977408482394489</v>
      </c>
      <c r="E221">
        <f>VLOOKUP($A221,mittaukset_2002!$A$4:$P$270,5,FALSE)</f>
        <v>2515361.8467949117</v>
      </c>
      <c r="F221">
        <f>VLOOKUP($A221,mittaukset_2002!$A$4:$P$270,6,FALSE)</f>
        <v>6860048.106118044</v>
      </c>
      <c r="G221">
        <f>VLOOKUP($A221,mittaukset_2002!$A$4:$P$270,7,FALSE)</f>
        <v>163.03740848239448</v>
      </c>
      <c r="H221">
        <f>VLOOKUP($A221,mittaukset_2002!$A$4:$P$270,8,FALSE)</f>
        <v>2</v>
      </c>
      <c r="I221">
        <f>VLOOKUP($A221,mittaukset_2002!$A$4:$P$270,9,FALSE)</f>
        <v>11</v>
      </c>
      <c r="J221">
        <f>VLOOKUP($A221,mittaukset_2002!$A$4:$P$270,10,FALSE)</f>
        <v>249</v>
      </c>
      <c r="K221" t="str">
        <f>VLOOKUP($A221,mittaukset_2002!$A$4:$P$270,11,FALSE)</f>
        <v> </v>
      </c>
      <c r="L221">
        <f>VLOOKUP($A221,mittaukset_2002!$A$4:$P$270,12,FALSE)</f>
        <v>23.2</v>
      </c>
      <c r="M221">
        <f>VLOOKUP($A221,mittaukset_2002!$A$4:$P$270,13,FALSE)</f>
        <v>7</v>
      </c>
      <c r="N221">
        <f>VLOOKUP($A221,mittaukset_2002!$A$4:$P$270,14,FALSE)</f>
        <v>-99</v>
      </c>
      <c r="O221">
        <f>VLOOKUP($A221,mittaukset_2002!$A$4:$P$270,15,FALSE)</f>
        <v>-99</v>
      </c>
      <c r="P221">
        <f>VLOOKUP($A221,mittaukset_2002!$A$4:$P$270,16,FALSE)</f>
        <v>6</v>
      </c>
      <c r="Q221" t="str">
        <f>VLOOKUP($A221,mittaukset_2007!$A$2:$E$268,2,FALSE)</f>
        <v>kuusi</v>
      </c>
      <c r="R221">
        <f>VLOOKUP($A221,mittaukset_2007!$A$2:$E$268,3,FALSE)</f>
        <v>261</v>
      </c>
      <c r="S221">
        <f>VLOOKUP($A221,mittaukset_2007!$A$2:$E$268,4,FALSE)</f>
        <v>276</v>
      </c>
      <c r="T221">
        <f>VLOOKUP($A221,mittaukset_2007!$A$2:$E$268,5,FALSE)</f>
        <v>0</v>
      </c>
      <c r="U221">
        <f>IF(ISNA(VLOOKUP($A221,maastolomake_2010!$A$2:$AF$230,3,FALSE)),"",VLOOKUP($A221,maastolomake_2010!$A$2:$AF$230,3,FALSE))</f>
        <v>161</v>
      </c>
      <c r="V221">
        <f>IF(ISNA(VLOOKUP($A221,maastolomake_2010!$A$2:$AF$230,6,FALSE)),"",VLOOKUP($A221,maastolomake_2010!$A$2:$AF$230,6,FALSE))</f>
        <v>1</v>
      </c>
      <c r="W221">
        <f>IF(ISNA(VLOOKUP($A221,maastolomake_2010!$A$2:$AF$230,7,FALSE)),"",VLOOKUP($A221,maastolomake_2010!$A$2:$AF$230,7,FALSE))</f>
        <v>1</v>
      </c>
      <c r="X221">
        <f>IF(ISNA(VLOOKUP($A221,maastolomake_2010!$A$2:$AF$230,8,FALSE)),"",VLOOKUP($A221,maastolomake_2010!$A$2:$AF$230,8,FALSE))</f>
        <v>2</v>
      </c>
      <c r="Y221">
        <f>IF(ISNA(VLOOKUP($A221,maastolomake_2010!$A$2:$AF$230,9,FALSE)),"",VLOOKUP($A221,maastolomake_2010!$A$2:$AF$230,9,FALSE))</f>
        <v>11</v>
      </c>
      <c r="Z221">
        <f>IF(ISNA(VLOOKUP($A221,maastolomake_2010!$A$2:$AF$230,10,FALSE)),"",VLOOKUP($A221,maastolomake_2010!$A$2:$AF$230,10,FALSE))</f>
        <v>270</v>
      </c>
      <c r="AA221">
        <f>IF(ISNA(VLOOKUP($A221,maastolomake_2010!$A$2:$AF$230,32,FALSE)),"",IF(VLOOKUP($A221,maastolomake_2010!$A$2:$AF$230,32,FALSE)=0,"",VLOOKUP($A221,maastolomake_2010!$A$2:$AF$230,32,FALSE)))</f>
      </c>
    </row>
    <row r="222" spans="1:27" ht="12.75">
      <c r="A222">
        <v>244</v>
      </c>
      <c r="B222">
        <f>VLOOKUP($A222,mittaukset_2002!$A$4:$P$270,2,FALSE)</f>
        <v>20.93530471039547</v>
      </c>
      <c r="C222">
        <f>VLOOKUP($A222,mittaukset_2002!$A$4:$P$270,3,FALSE)</f>
        <v>47.37616510882175</v>
      </c>
      <c r="D222">
        <f>VLOOKUP($A222,mittaukset_2002!$A$4:$P$270,4,FALSE)</f>
        <v>5.129743575343594</v>
      </c>
      <c r="E222">
        <f>VLOOKUP($A222,mittaukset_2002!$A$4:$P$270,5,FALSE)</f>
        <v>2515361.076522532</v>
      </c>
      <c r="F222">
        <f>VLOOKUP($A222,mittaukset_2002!$A$4:$P$270,6,FALSE)</f>
        <v>6860049.793472371</v>
      </c>
      <c r="G222">
        <f>VLOOKUP($A222,mittaukset_2002!$A$4:$P$270,7,FALSE)</f>
        <v>163.18974357534358</v>
      </c>
      <c r="H222">
        <f>VLOOKUP($A222,mittaukset_2002!$A$4:$P$270,8,FALSE)</f>
        <v>2</v>
      </c>
      <c r="I222">
        <f>VLOOKUP($A222,mittaukset_2002!$A$4:$P$270,9,FALSE)</f>
        <v>11</v>
      </c>
      <c r="J222">
        <f>VLOOKUP($A222,mittaukset_2002!$A$4:$P$270,10,FALSE)</f>
        <v>203</v>
      </c>
      <c r="K222" t="str">
        <f>VLOOKUP($A222,mittaukset_2002!$A$4:$P$270,11,FALSE)</f>
        <v> </v>
      </c>
      <c r="L222">
        <f>VLOOKUP($A222,mittaukset_2002!$A$4:$P$270,12,FALSE)</f>
        <v>23</v>
      </c>
      <c r="M222">
        <f>VLOOKUP($A222,mittaukset_2002!$A$4:$P$270,13,FALSE)</f>
        <v>11.5</v>
      </c>
      <c r="N222">
        <f>VLOOKUP($A222,mittaukset_2002!$A$4:$P$270,14,FALSE)</f>
        <v>-99</v>
      </c>
      <c r="O222">
        <f>VLOOKUP($A222,mittaukset_2002!$A$4:$P$270,15,FALSE)</f>
        <v>-99</v>
      </c>
      <c r="P222">
        <f>VLOOKUP($A222,mittaukset_2002!$A$4:$P$270,16,FALSE)</f>
        <v>6</v>
      </c>
      <c r="Q222" t="str">
        <f>VLOOKUP($A222,mittaukset_2007!$A$2:$E$268,2,FALSE)</f>
        <v>kuusi</v>
      </c>
      <c r="R222">
        <f>VLOOKUP($A222,mittaukset_2007!$A$2:$E$268,3,FALSE)</f>
        <v>204</v>
      </c>
      <c r="S222">
        <f>VLOOKUP($A222,mittaukset_2007!$A$2:$E$268,4,FALSE)</f>
        <v>211</v>
      </c>
      <c r="T222">
        <f>VLOOKUP($A222,mittaukset_2007!$A$2:$E$268,5,FALSE)</f>
        <v>1</v>
      </c>
      <c r="U222">
        <f>IF(ISNA(VLOOKUP($A222,maastolomake_2010!$A$2:$AF$230,3,FALSE)),"",VLOOKUP($A222,maastolomake_2010!$A$2:$AF$230,3,FALSE))</f>
      </c>
      <c r="V222">
        <f>IF(ISNA(VLOOKUP($A222,maastolomake_2010!$A$2:$AF$230,6,FALSE)),"",VLOOKUP($A222,maastolomake_2010!$A$2:$AF$230,6,FALSE))</f>
      </c>
      <c r="W222">
        <f>IF(ISNA(VLOOKUP($A222,maastolomake_2010!$A$2:$AF$230,7,FALSE)),"",VLOOKUP($A222,maastolomake_2010!$A$2:$AF$230,7,FALSE))</f>
      </c>
      <c r="X222">
        <f>IF(ISNA(VLOOKUP($A222,maastolomake_2010!$A$2:$AF$230,8,FALSE)),"",VLOOKUP($A222,maastolomake_2010!$A$2:$AF$230,8,FALSE))</f>
      </c>
      <c r="Y222">
        <f>IF(ISNA(VLOOKUP($A222,maastolomake_2010!$A$2:$AF$230,9,FALSE)),"",VLOOKUP($A222,maastolomake_2010!$A$2:$AF$230,9,FALSE))</f>
      </c>
      <c r="Z222">
        <f>IF(ISNA(VLOOKUP($A222,maastolomake_2010!$A$2:$AF$230,10,FALSE)),"",VLOOKUP($A222,maastolomake_2010!$A$2:$AF$230,10,FALSE))</f>
      </c>
      <c r="AA222">
        <f>IF(ISNA(VLOOKUP($A222,maastolomake_2010!$A$2:$AF$230,32,FALSE)),"",IF(VLOOKUP($A222,maastolomake_2010!$A$2:$AF$230,32,FALSE)=0,"",VLOOKUP($A222,maastolomake_2010!$A$2:$AF$230,32,FALSE)))</f>
      </c>
    </row>
    <row r="223" spans="1:27" ht="12.75">
      <c r="A223">
        <v>245</v>
      </c>
      <c r="B223">
        <f>VLOOKUP($A223,mittaukset_2002!$A$4:$P$270,2,FALSE)</f>
        <v>19.377825318827124</v>
      </c>
      <c r="C223">
        <f>VLOOKUP($A223,mittaukset_2002!$A$4:$P$270,3,FALSE)</f>
        <v>45.16739424213456</v>
      </c>
      <c r="D223">
        <f>VLOOKUP($A223,mittaukset_2002!$A$4:$P$270,4,FALSE)</f>
        <v>4.7685229133201315</v>
      </c>
      <c r="E223">
        <f>VLOOKUP($A223,mittaukset_2002!$A$4:$P$270,5,FALSE)</f>
        <v>2515359.1131906044</v>
      </c>
      <c r="F223">
        <f>VLOOKUP($A223,mittaukset_2002!$A$4:$P$270,6,FALSE)</f>
        <v>6860047.936125194</v>
      </c>
      <c r="G223">
        <f>VLOOKUP($A223,mittaukset_2002!$A$4:$P$270,7,FALSE)</f>
        <v>162.82852291332014</v>
      </c>
      <c r="H223">
        <f>VLOOKUP($A223,mittaukset_2002!$A$4:$P$270,8,FALSE)</f>
        <v>6</v>
      </c>
      <c r="I223">
        <f>VLOOKUP($A223,mittaukset_2002!$A$4:$P$270,9,FALSE)</f>
        <v>11</v>
      </c>
      <c r="J223">
        <f>VLOOKUP($A223,mittaukset_2002!$A$4:$P$270,10,FALSE)</f>
        <v>188</v>
      </c>
      <c r="K223" t="str">
        <f>VLOOKUP($A223,mittaukset_2002!$A$4:$P$270,11,FALSE)</f>
        <v> </v>
      </c>
      <c r="L223">
        <f>VLOOKUP($A223,mittaukset_2002!$A$4:$P$270,12,FALSE)</f>
        <v>23.5</v>
      </c>
      <c r="M223">
        <f>VLOOKUP($A223,mittaukset_2002!$A$4:$P$270,13,FALSE)</f>
        <v>7.2</v>
      </c>
      <c r="N223">
        <f>VLOOKUP($A223,mittaukset_2002!$A$4:$P$270,14,FALSE)</f>
        <v>-99</v>
      </c>
      <c r="O223">
        <f>VLOOKUP($A223,mittaukset_2002!$A$4:$P$270,15,FALSE)</f>
        <v>-99</v>
      </c>
      <c r="P223">
        <f>VLOOKUP($A223,mittaukset_2002!$A$4:$P$270,16,FALSE)</f>
        <v>5</v>
      </c>
      <c r="Q223" t="str">
        <f>VLOOKUP($A223,mittaukset_2007!$A$2:$E$268,2,FALSE)</f>
        <v>leppä</v>
      </c>
      <c r="R223">
        <f>VLOOKUP($A223,mittaukset_2007!$A$2:$E$268,3,FALSE)</f>
        <v>190</v>
      </c>
      <c r="S223">
        <f>VLOOKUP($A223,mittaukset_2007!$A$2:$E$268,4,FALSE)</f>
        <v>178</v>
      </c>
      <c r="T223">
        <f>VLOOKUP($A223,mittaukset_2007!$A$2:$E$268,5,FALSE)</f>
        <v>0</v>
      </c>
      <c r="U223">
        <f>IF(ISNA(VLOOKUP($A223,maastolomake_2010!$A$2:$AF$230,3,FALSE)),"",VLOOKUP($A223,maastolomake_2010!$A$2:$AF$230,3,FALSE))</f>
      </c>
      <c r="V223">
        <f>IF(ISNA(VLOOKUP($A223,maastolomake_2010!$A$2:$AF$230,6,FALSE)),"",VLOOKUP($A223,maastolomake_2010!$A$2:$AF$230,6,FALSE))</f>
      </c>
      <c r="W223">
        <f>IF(ISNA(VLOOKUP($A223,maastolomake_2010!$A$2:$AF$230,7,FALSE)),"",VLOOKUP($A223,maastolomake_2010!$A$2:$AF$230,7,FALSE))</f>
      </c>
      <c r="X223">
        <f>IF(ISNA(VLOOKUP($A223,maastolomake_2010!$A$2:$AF$230,8,FALSE)),"",VLOOKUP($A223,maastolomake_2010!$A$2:$AF$230,8,FALSE))</f>
      </c>
      <c r="Y223">
        <f>IF(ISNA(VLOOKUP($A223,maastolomake_2010!$A$2:$AF$230,9,FALSE)),"",VLOOKUP($A223,maastolomake_2010!$A$2:$AF$230,9,FALSE))</f>
      </c>
      <c r="Z223">
        <f>IF(ISNA(VLOOKUP($A223,maastolomake_2010!$A$2:$AF$230,10,FALSE)),"",VLOOKUP($A223,maastolomake_2010!$A$2:$AF$230,10,FALSE))</f>
      </c>
      <c r="AA223">
        <f>IF(ISNA(VLOOKUP($A223,maastolomake_2010!$A$2:$AF$230,32,FALSE)),"",IF(VLOOKUP($A223,maastolomake_2010!$A$2:$AF$230,32,FALSE)=0,"",VLOOKUP($A223,maastolomake_2010!$A$2:$AF$230,32,FALSE)))</f>
      </c>
    </row>
    <row r="224" spans="1:27" ht="12.75">
      <c r="A224">
        <v>246</v>
      </c>
      <c r="B224">
        <f>VLOOKUP($A224,mittaukset_2002!$A$4:$P$270,2,FALSE)</f>
        <v>19.891800815285677</v>
      </c>
      <c r="C224">
        <f>VLOOKUP($A224,mittaukset_2002!$A$4:$P$270,3,FALSE)</f>
        <v>48.905217446234786</v>
      </c>
      <c r="D224">
        <f>VLOOKUP($A224,mittaukset_2002!$A$4:$P$270,4,FALSE)</f>
        <v>5.124054161810111</v>
      </c>
      <c r="E224">
        <f>VLOOKUP($A224,mittaukset_2002!$A$4:$P$270,5,FALSE)</f>
        <v>2515360.355834162</v>
      </c>
      <c r="F224">
        <f>VLOOKUP($A224,mittaukset_2002!$A$4:$P$270,6,FALSE)</f>
        <v>6860051.498614507</v>
      </c>
      <c r="G224">
        <f>VLOOKUP($A224,mittaukset_2002!$A$4:$P$270,7,FALSE)</f>
        <v>163.1840541618101</v>
      </c>
      <c r="H224">
        <f>VLOOKUP($A224,mittaukset_2002!$A$4:$P$270,8,FALSE)</f>
        <v>4</v>
      </c>
      <c r="I224">
        <f>VLOOKUP($A224,mittaukset_2002!$A$4:$P$270,9,FALSE)</f>
        <v>11</v>
      </c>
      <c r="J224">
        <f>VLOOKUP($A224,mittaukset_2002!$A$4:$P$270,10,FALSE)</f>
        <v>117</v>
      </c>
      <c r="K224" t="str">
        <f>VLOOKUP($A224,mittaukset_2002!$A$4:$P$270,11,FALSE)</f>
        <v>lenko</v>
      </c>
      <c r="L224">
        <f>VLOOKUP($A224,mittaukset_2002!$A$4:$P$270,12,FALSE)</f>
        <v>11.3</v>
      </c>
      <c r="M224">
        <f>VLOOKUP($A224,mittaukset_2002!$A$4:$P$270,13,FALSE)</f>
        <v>7.6</v>
      </c>
      <c r="N224">
        <f>VLOOKUP($A224,mittaukset_2002!$A$4:$P$270,14,FALSE)</f>
        <v>-99</v>
      </c>
      <c r="O224">
        <f>VLOOKUP($A224,mittaukset_2002!$A$4:$P$270,15,FALSE)</f>
        <v>-99</v>
      </c>
      <c r="P224">
        <f>VLOOKUP($A224,mittaukset_2002!$A$4:$P$270,16,FALSE)</f>
        <v>5</v>
      </c>
      <c r="Q224" t="str">
        <f>VLOOKUP($A224,mittaukset_2007!$A$2:$E$268,2,FALSE)</f>
        <v>koivu</v>
      </c>
      <c r="R224">
        <f>VLOOKUP($A224,mittaukset_2007!$A$2:$E$268,3,FALSE)</f>
        <v>118</v>
      </c>
      <c r="S224">
        <f>VLOOKUP($A224,mittaukset_2007!$A$2:$E$268,4,FALSE)</f>
        <v>121</v>
      </c>
      <c r="T224">
        <f>VLOOKUP($A224,mittaukset_2007!$A$2:$E$268,5,FALSE)</f>
        <v>0</v>
      </c>
      <c r="U224">
        <f>IF(ISNA(VLOOKUP($A224,maastolomake_2010!$A$2:$AF$230,3,FALSE)),"",VLOOKUP($A224,maastolomake_2010!$A$2:$AF$230,3,FALSE))</f>
        <v>710</v>
      </c>
      <c r="V224">
        <f>IF(ISNA(VLOOKUP($A224,maastolomake_2010!$A$2:$AF$230,6,FALSE)),"",VLOOKUP($A224,maastolomake_2010!$A$2:$AF$230,6,FALSE))</f>
        <v>3</v>
      </c>
      <c r="W224">
        <f>IF(ISNA(VLOOKUP($A224,maastolomake_2010!$A$2:$AF$230,7,FALSE)),"",VLOOKUP($A224,maastolomake_2010!$A$2:$AF$230,7,FALSE))</f>
        <v>2</v>
      </c>
      <c r="X224">
        <f>IF(ISNA(VLOOKUP($A224,maastolomake_2010!$A$2:$AF$230,8,FALSE)),"",VLOOKUP($A224,maastolomake_2010!$A$2:$AF$230,8,FALSE))</f>
        <v>4</v>
      </c>
      <c r="Y224">
        <f>IF(ISNA(VLOOKUP($A224,maastolomake_2010!$A$2:$AF$230,9,FALSE)),"",VLOOKUP($A224,maastolomake_2010!$A$2:$AF$230,9,FALSE))</f>
        <v>14</v>
      </c>
      <c r="Z224">
        <f>IF(ISNA(VLOOKUP($A224,maastolomake_2010!$A$2:$AF$230,10,FALSE)),"",VLOOKUP($A224,maastolomake_2010!$A$2:$AF$230,10,FALSE))</f>
        <v>120</v>
      </c>
      <c r="AA224" t="str">
        <f>IF(ISNA(VLOOKUP($A224,maastolomake_2010!$A$2:$AF$230,32,FALSE)),"",IF(VLOOKUP($A224,maastolomake_2010!$A$2:$AF$230,32,FALSE)=0,"",VLOOKUP($A224,maastolomake_2010!$A$2:$AF$230,32,FALSE)))</f>
        <v>Latva taipunut 6 m suuntaan 70</v>
      </c>
    </row>
    <row r="225" spans="1:27" ht="12.75">
      <c r="A225">
        <v>247</v>
      </c>
      <c r="B225">
        <f>VLOOKUP($A225,mittaukset_2002!$A$4:$P$270,2,FALSE)</f>
        <v>18.585207233118552</v>
      </c>
      <c r="C225">
        <f>VLOOKUP($A225,mittaukset_2002!$A$4:$P$270,3,FALSE)</f>
        <v>47.3329187556699</v>
      </c>
      <c r="D225">
        <f>VLOOKUP($A225,mittaukset_2002!$A$4:$P$270,4,FALSE)</f>
        <v>4.942761748638766</v>
      </c>
      <c r="E225">
        <f>VLOOKUP($A225,mittaukset_2002!$A$4:$P$270,5,FALSE)</f>
        <v>2515358.7642417587</v>
      </c>
      <c r="F225">
        <f>VLOOKUP($A225,mittaukset_2002!$A$4:$P$270,6,FALSE)</f>
        <v>6860050.215593235</v>
      </c>
      <c r="G225">
        <f>VLOOKUP($A225,mittaukset_2002!$A$4:$P$270,7,FALSE)</f>
        <v>163.00276174863876</v>
      </c>
      <c r="H225">
        <f>VLOOKUP($A225,mittaukset_2002!$A$4:$P$270,8,FALSE)</f>
        <v>2</v>
      </c>
      <c r="I225">
        <f>VLOOKUP($A225,mittaukset_2002!$A$4:$P$270,9,FALSE)</f>
        <v>11</v>
      </c>
      <c r="J225">
        <f>VLOOKUP($A225,mittaukset_2002!$A$4:$P$270,10,FALSE)</f>
        <v>249</v>
      </c>
      <c r="K225" t="str">
        <f>VLOOKUP($A225,mittaukset_2002!$A$4:$P$270,11,FALSE)</f>
        <v> </v>
      </c>
      <c r="L225">
        <f>VLOOKUP($A225,mittaukset_2002!$A$4:$P$270,12,FALSE)</f>
        <v>24.9</v>
      </c>
      <c r="M225">
        <f>VLOOKUP($A225,mittaukset_2002!$A$4:$P$270,13,FALSE)</f>
        <v>12.2</v>
      </c>
      <c r="N225">
        <f>VLOOKUP($A225,mittaukset_2002!$A$4:$P$270,14,FALSE)</f>
        <v>-99</v>
      </c>
      <c r="O225">
        <f>VLOOKUP($A225,mittaukset_2002!$A$4:$P$270,15,FALSE)</f>
        <v>-99</v>
      </c>
      <c r="P225">
        <f>VLOOKUP($A225,mittaukset_2002!$A$4:$P$270,16,FALSE)</f>
        <v>5</v>
      </c>
      <c r="Q225" t="str">
        <f>VLOOKUP($A225,mittaukset_2007!$A$2:$E$268,2,FALSE)</f>
        <v>kuusi</v>
      </c>
      <c r="R225">
        <f>VLOOKUP($A225,mittaukset_2007!$A$2:$E$268,3,FALSE)</f>
        <v>260</v>
      </c>
      <c r="S225">
        <f>VLOOKUP($A225,mittaukset_2007!$A$2:$E$268,4,FALSE)</f>
        <v>258</v>
      </c>
      <c r="T225">
        <f>VLOOKUP($A225,mittaukset_2007!$A$2:$E$268,5,FALSE)</f>
        <v>0</v>
      </c>
      <c r="U225">
        <f>IF(ISNA(VLOOKUP($A225,maastolomake_2010!$A$2:$AF$230,3,FALSE)),"",VLOOKUP($A225,maastolomake_2010!$A$2:$AF$230,3,FALSE))</f>
      </c>
      <c r="V225">
        <f>IF(ISNA(VLOOKUP($A225,maastolomake_2010!$A$2:$AF$230,6,FALSE)),"",VLOOKUP($A225,maastolomake_2010!$A$2:$AF$230,6,FALSE))</f>
      </c>
      <c r="W225">
        <f>IF(ISNA(VLOOKUP($A225,maastolomake_2010!$A$2:$AF$230,7,FALSE)),"",VLOOKUP($A225,maastolomake_2010!$A$2:$AF$230,7,FALSE))</f>
      </c>
      <c r="X225">
        <f>IF(ISNA(VLOOKUP($A225,maastolomake_2010!$A$2:$AF$230,8,FALSE)),"",VLOOKUP($A225,maastolomake_2010!$A$2:$AF$230,8,FALSE))</f>
      </c>
      <c r="Y225">
        <f>IF(ISNA(VLOOKUP($A225,maastolomake_2010!$A$2:$AF$230,9,FALSE)),"",VLOOKUP($A225,maastolomake_2010!$A$2:$AF$230,9,FALSE))</f>
      </c>
      <c r="Z225">
        <f>IF(ISNA(VLOOKUP($A225,maastolomake_2010!$A$2:$AF$230,10,FALSE)),"",VLOOKUP($A225,maastolomake_2010!$A$2:$AF$230,10,FALSE))</f>
      </c>
      <c r="AA225">
        <f>IF(ISNA(VLOOKUP($A225,maastolomake_2010!$A$2:$AF$230,32,FALSE)),"",IF(VLOOKUP($A225,maastolomake_2010!$A$2:$AF$230,32,FALSE)=0,"",VLOOKUP($A225,maastolomake_2010!$A$2:$AF$230,32,FALSE)))</f>
      </c>
    </row>
    <row r="226" spans="1:27" ht="12.75">
      <c r="A226">
        <v>248</v>
      </c>
      <c r="B226">
        <f>VLOOKUP($A226,mittaukset_2002!$A$4:$P$270,2,FALSE)</f>
        <v>17.86254646034193</v>
      </c>
      <c r="C226">
        <f>VLOOKUP($A226,mittaukset_2002!$A$4:$P$270,3,FALSE)</f>
        <v>50.27858376638932</v>
      </c>
      <c r="D226">
        <f>VLOOKUP($A226,mittaukset_2002!$A$4:$P$270,4,FALSE)</f>
        <v>5.049403450913207</v>
      </c>
      <c r="E226">
        <f>VLOOKUP($A226,mittaukset_2002!$A$4:$P$270,5,FALSE)</f>
        <v>2515358.6380705456</v>
      </c>
      <c r="F226">
        <f>VLOOKUP($A226,mittaukset_2002!$A$4:$P$270,6,FALSE)</f>
        <v>6860053.245982941</v>
      </c>
      <c r="G226">
        <f>VLOOKUP($A226,mittaukset_2002!$A$4:$P$270,7,FALSE)</f>
        <v>163.10940345091322</v>
      </c>
      <c r="H226">
        <f>VLOOKUP($A226,mittaukset_2002!$A$4:$P$270,8,FALSE)</f>
        <v>2</v>
      </c>
      <c r="I226">
        <f>VLOOKUP($A226,mittaukset_2002!$A$4:$P$270,9,FALSE)</f>
        <v>11</v>
      </c>
      <c r="J226">
        <f>VLOOKUP($A226,mittaukset_2002!$A$4:$P$270,10,FALSE)</f>
        <v>267</v>
      </c>
      <c r="K226" t="str">
        <f>VLOOKUP($A226,mittaukset_2002!$A$4:$P$270,11,FALSE)</f>
        <v> </v>
      </c>
      <c r="L226">
        <f>VLOOKUP($A226,mittaukset_2002!$A$4:$P$270,12,FALSE)</f>
        <v>25.4</v>
      </c>
      <c r="M226">
        <f>VLOOKUP($A226,mittaukset_2002!$A$4:$P$270,13,FALSE)</f>
        <v>9.6</v>
      </c>
      <c r="N226">
        <f>VLOOKUP($A226,mittaukset_2002!$A$4:$P$270,14,FALSE)</f>
        <v>-99</v>
      </c>
      <c r="O226">
        <f>VLOOKUP($A226,mittaukset_2002!$A$4:$P$270,15,FALSE)</f>
        <v>-99</v>
      </c>
      <c r="P226">
        <f>VLOOKUP($A226,mittaukset_2002!$A$4:$P$270,16,FALSE)</f>
        <v>5</v>
      </c>
      <c r="Q226" t="str">
        <f>VLOOKUP($A226,mittaukset_2007!$A$2:$E$268,2,FALSE)</f>
        <v>kuusi</v>
      </c>
      <c r="R226">
        <f>VLOOKUP($A226,mittaukset_2007!$A$2:$E$268,3,FALSE)</f>
        <v>279</v>
      </c>
      <c r="S226">
        <f>VLOOKUP($A226,mittaukset_2007!$A$2:$E$268,4,FALSE)</f>
        <v>290</v>
      </c>
      <c r="T226">
        <f>VLOOKUP($A226,mittaukset_2007!$A$2:$E$268,5,FALSE)</f>
        <v>0</v>
      </c>
      <c r="U226">
        <f>IF(ISNA(VLOOKUP($A226,maastolomake_2010!$A$2:$AF$230,3,FALSE)),"",VLOOKUP($A226,maastolomake_2010!$A$2:$AF$230,3,FALSE))</f>
        <v>162</v>
      </c>
      <c r="V226">
        <f>IF(ISNA(VLOOKUP($A226,maastolomake_2010!$A$2:$AF$230,6,FALSE)),"",VLOOKUP($A226,maastolomake_2010!$A$2:$AF$230,6,FALSE))</f>
        <v>1</v>
      </c>
      <c r="W226">
        <f>IF(ISNA(VLOOKUP($A226,maastolomake_2010!$A$2:$AF$230,7,FALSE)),"",VLOOKUP($A226,maastolomake_2010!$A$2:$AF$230,7,FALSE))</f>
        <v>1</v>
      </c>
      <c r="X226">
        <f>IF(ISNA(VLOOKUP($A226,maastolomake_2010!$A$2:$AF$230,8,FALSE)),"",VLOOKUP($A226,maastolomake_2010!$A$2:$AF$230,8,FALSE))</f>
        <v>2</v>
      </c>
      <c r="Y226">
        <f>IF(ISNA(VLOOKUP($A226,maastolomake_2010!$A$2:$AF$230,9,FALSE)),"",VLOOKUP($A226,maastolomake_2010!$A$2:$AF$230,9,FALSE))</f>
        <v>11</v>
      </c>
      <c r="Z226">
        <f>IF(ISNA(VLOOKUP($A226,maastolomake_2010!$A$2:$AF$230,10,FALSE)),"",VLOOKUP($A226,maastolomake_2010!$A$2:$AF$230,10,FALSE))</f>
        <v>290</v>
      </c>
      <c r="AA226">
        <f>IF(ISNA(VLOOKUP($A226,maastolomake_2010!$A$2:$AF$230,32,FALSE)),"",IF(VLOOKUP($A226,maastolomake_2010!$A$2:$AF$230,32,FALSE)=0,"",VLOOKUP($A226,maastolomake_2010!$A$2:$AF$230,32,FALSE)))</f>
      </c>
    </row>
    <row r="227" spans="1:27" ht="12.75">
      <c r="A227">
        <v>249</v>
      </c>
      <c r="B227">
        <f>VLOOKUP($A227,mittaukset_2002!$A$4:$P$270,2,FALSE)</f>
        <v>15.18672599075753</v>
      </c>
      <c r="C227">
        <f>VLOOKUP($A227,mittaukset_2002!$A$4:$P$270,3,FALSE)</f>
        <v>53.89731205456159</v>
      </c>
      <c r="D227">
        <f>VLOOKUP($A227,mittaukset_2002!$A$4:$P$270,4,FALSE)</f>
        <v>4.815131515346115</v>
      </c>
      <c r="E227">
        <f>VLOOKUP($A227,mittaukset_2002!$A$4:$P$270,5,FALSE)</f>
        <v>2515356.73030908</v>
      </c>
      <c r="F227">
        <f>VLOOKUP($A227,mittaukset_2002!$A$4:$P$270,6,FALSE)</f>
        <v>6860057.322213529</v>
      </c>
      <c r="G227">
        <f>VLOOKUP($A227,mittaukset_2002!$A$4:$P$270,7,FALSE)</f>
        <v>162.8751315153461</v>
      </c>
      <c r="H227">
        <f>VLOOKUP($A227,mittaukset_2002!$A$4:$P$270,8,FALSE)</f>
        <v>2</v>
      </c>
      <c r="I227">
        <f>VLOOKUP($A227,mittaukset_2002!$A$4:$P$270,9,FALSE)</f>
        <v>11</v>
      </c>
      <c r="J227">
        <f>VLOOKUP($A227,mittaukset_2002!$A$4:$P$270,10,FALSE)</f>
        <v>246</v>
      </c>
      <c r="K227" t="str">
        <f>VLOOKUP($A227,mittaukset_2002!$A$4:$P$270,11,FALSE)</f>
        <v> </v>
      </c>
      <c r="L227">
        <f>VLOOKUP($A227,mittaukset_2002!$A$4:$P$270,12,FALSE)</f>
        <v>23.4</v>
      </c>
      <c r="M227">
        <f>VLOOKUP($A227,mittaukset_2002!$A$4:$P$270,13,FALSE)</f>
        <v>9.5</v>
      </c>
      <c r="N227">
        <f>VLOOKUP($A227,mittaukset_2002!$A$4:$P$270,14,FALSE)</f>
        <v>3.715</v>
      </c>
      <c r="O227">
        <f>VLOOKUP($A227,mittaukset_2002!$A$4:$P$270,15,FALSE)</f>
        <v>2.71</v>
      </c>
      <c r="P227">
        <f>VLOOKUP($A227,mittaukset_2002!$A$4:$P$270,16,FALSE)</f>
        <v>5</v>
      </c>
      <c r="Q227" t="str">
        <f>VLOOKUP($A227,mittaukset_2007!$A$2:$E$268,2,FALSE)</f>
        <v>kuusi</v>
      </c>
      <c r="R227">
        <f>VLOOKUP($A227,mittaukset_2007!$A$2:$E$268,3,FALSE)</f>
        <v>259</v>
      </c>
      <c r="S227">
        <f>VLOOKUP($A227,mittaukset_2007!$A$2:$E$268,4,FALSE)</f>
        <v>259</v>
      </c>
      <c r="T227">
        <f>VLOOKUP($A227,mittaukset_2007!$A$2:$E$268,5,FALSE)</f>
        <v>0</v>
      </c>
      <c r="U227">
        <f>IF(ISNA(VLOOKUP($A227,maastolomake_2010!$A$2:$AF$230,3,FALSE)),"",VLOOKUP($A227,maastolomake_2010!$A$2:$AF$230,3,FALSE))</f>
        <v>119</v>
      </c>
      <c r="V227">
        <f>IF(ISNA(VLOOKUP($A227,maastolomake_2010!$A$2:$AF$230,6,FALSE)),"",VLOOKUP($A227,maastolomake_2010!$A$2:$AF$230,6,FALSE))</f>
        <v>1</v>
      </c>
      <c r="W227">
        <f>IF(ISNA(VLOOKUP($A227,maastolomake_2010!$A$2:$AF$230,7,FALSE)),"",VLOOKUP($A227,maastolomake_2010!$A$2:$AF$230,7,FALSE))</f>
        <v>1</v>
      </c>
      <c r="X227">
        <f>IF(ISNA(VLOOKUP($A227,maastolomake_2010!$A$2:$AF$230,8,FALSE)),"",VLOOKUP($A227,maastolomake_2010!$A$2:$AF$230,8,FALSE))</f>
        <v>2</v>
      </c>
      <c r="Y227">
        <f>IF(ISNA(VLOOKUP($A227,maastolomake_2010!$A$2:$AF$230,9,FALSE)),"",VLOOKUP($A227,maastolomake_2010!$A$2:$AF$230,9,FALSE))</f>
        <v>11</v>
      </c>
      <c r="Z227">
        <f>IF(ISNA(VLOOKUP($A227,maastolomake_2010!$A$2:$AF$230,10,FALSE)),"",VLOOKUP($A227,maastolomake_2010!$A$2:$AF$230,10,FALSE))</f>
        <v>267</v>
      </c>
      <c r="AA227">
        <f>IF(ISNA(VLOOKUP($A227,maastolomake_2010!$A$2:$AF$230,32,FALSE)),"",IF(VLOOKUP($A227,maastolomake_2010!$A$2:$AF$230,32,FALSE)=0,"",VLOOKUP($A227,maastolomake_2010!$A$2:$AF$230,32,FALSE)))</f>
      </c>
    </row>
    <row r="228" spans="1:27" ht="12.75">
      <c r="A228">
        <v>250</v>
      </c>
      <c r="B228">
        <f>VLOOKUP($A228,mittaukset_2002!$A$4:$P$270,2,FALSE)</f>
        <v>15.595485679026758</v>
      </c>
      <c r="C228">
        <f>VLOOKUP($A228,mittaukset_2002!$A$4:$P$270,3,FALSE)</f>
        <v>43.81004160230469</v>
      </c>
      <c r="D228">
        <f>VLOOKUP($A228,mittaukset_2002!$A$4:$P$270,4,FALSE)</f>
        <v>4.383385083852071</v>
      </c>
      <c r="E228">
        <f>VLOOKUP($A228,mittaukset_2002!$A$4:$P$270,5,FALSE)</f>
        <v>2515355.1371813705</v>
      </c>
      <c r="F228">
        <f>VLOOKUP($A228,mittaukset_2002!$A$4:$P$270,6,FALSE)</f>
        <v>6860047.353158721</v>
      </c>
      <c r="G228">
        <f>VLOOKUP($A228,mittaukset_2002!$A$4:$P$270,7,FALSE)</f>
        <v>162.44338508385206</v>
      </c>
      <c r="H228">
        <f>VLOOKUP($A228,mittaukset_2002!$A$4:$P$270,8,FALSE)</f>
        <v>2</v>
      </c>
      <c r="I228">
        <f>VLOOKUP($A228,mittaukset_2002!$A$4:$P$270,9,FALSE)</f>
        <v>11</v>
      </c>
      <c r="J228">
        <f>VLOOKUP($A228,mittaukset_2002!$A$4:$P$270,10,FALSE)</f>
        <v>297</v>
      </c>
      <c r="K228" t="str">
        <f>VLOOKUP($A228,mittaukset_2002!$A$4:$P$270,11,FALSE)</f>
        <v> </v>
      </c>
      <c r="L228">
        <f>VLOOKUP($A228,mittaukset_2002!$A$4:$P$270,12,FALSE)</f>
        <v>23.1</v>
      </c>
      <c r="M228">
        <f>VLOOKUP($A228,mittaukset_2002!$A$4:$P$270,13,FALSE)</f>
        <v>8.3</v>
      </c>
      <c r="N228">
        <f>VLOOKUP($A228,mittaukset_2002!$A$4:$P$270,14,FALSE)</f>
        <v>-99</v>
      </c>
      <c r="O228">
        <f>VLOOKUP($A228,mittaukset_2002!$A$4:$P$270,15,FALSE)</f>
        <v>-99</v>
      </c>
      <c r="P228">
        <f>VLOOKUP($A228,mittaukset_2002!$A$4:$P$270,16,FALSE)</f>
        <v>5</v>
      </c>
      <c r="Q228" t="str">
        <f>VLOOKUP($A228,mittaukset_2007!$A$2:$E$268,2,FALSE)</f>
        <v>kuusi</v>
      </c>
      <c r="R228">
        <f>VLOOKUP($A228,mittaukset_2007!$A$2:$E$268,3,FALSE)</f>
        <v>309</v>
      </c>
      <c r="S228">
        <f>VLOOKUP($A228,mittaukset_2007!$A$2:$E$268,4,FALSE)</f>
        <v>313</v>
      </c>
      <c r="T228">
        <f>VLOOKUP($A228,mittaukset_2007!$A$2:$E$268,5,FALSE)</f>
        <v>1</v>
      </c>
      <c r="U228">
        <f>IF(ISNA(VLOOKUP($A228,maastolomake_2010!$A$2:$AF$230,3,FALSE)),"",VLOOKUP($A228,maastolomake_2010!$A$2:$AF$230,3,FALSE))</f>
      </c>
      <c r="V228">
        <f>IF(ISNA(VLOOKUP($A228,maastolomake_2010!$A$2:$AF$230,6,FALSE)),"",VLOOKUP($A228,maastolomake_2010!$A$2:$AF$230,6,FALSE))</f>
      </c>
      <c r="W228">
        <f>IF(ISNA(VLOOKUP($A228,maastolomake_2010!$A$2:$AF$230,7,FALSE)),"",VLOOKUP($A228,maastolomake_2010!$A$2:$AF$230,7,FALSE))</f>
      </c>
      <c r="X228">
        <f>IF(ISNA(VLOOKUP($A228,maastolomake_2010!$A$2:$AF$230,8,FALSE)),"",VLOOKUP($A228,maastolomake_2010!$A$2:$AF$230,8,FALSE))</f>
      </c>
      <c r="Y228">
        <f>IF(ISNA(VLOOKUP($A228,maastolomake_2010!$A$2:$AF$230,9,FALSE)),"",VLOOKUP($A228,maastolomake_2010!$A$2:$AF$230,9,FALSE))</f>
      </c>
      <c r="Z228">
        <f>IF(ISNA(VLOOKUP($A228,maastolomake_2010!$A$2:$AF$230,10,FALSE)),"",VLOOKUP($A228,maastolomake_2010!$A$2:$AF$230,10,FALSE))</f>
      </c>
      <c r="AA228">
        <f>IF(ISNA(VLOOKUP($A228,maastolomake_2010!$A$2:$AF$230,32,FALSE)),"",IF(VLOOKUP($A228,maastolomake_2010!$A$2:$AF$230,32,FALSE)=0,"",VLOOKUP($A228,maastolomake_2010!$A$2:$AF$230,32,FALSE)))</f>
      </c>
    </row>
    <row r="229" spans="1:27" ht="12.75">
      <c r="A229">
        <v>251</v>
      </c>
      <c r="B229">
        <f>VLOOKUP($A229,mittaukset_2002!$A$4:$P$270,2,FALSE)</f>
        <v>11.316438013428915</v>
      </c>
      <c r="C229">
        <f>VLOOKUP($A229,mittaukset_2002!$A$4:$P$270,3,FALSE)</f>
        <v>43.55106252328856</v>
      </c>
      <c r="D229">
        <f>VLOOKUP($A229,mittaukset_2002!$A$4:$P$270,4,FALSE)</f>
        <v>4.13800571946374</v>
      </c>
      <c r="E229">
        <f>VLOOKUP($A229,mittaukset_2002!$A$4:$P$270,5,FALSE)</f>
        <v>2515350.891365173</v>
      </c>
      <c r="F229">
        <f>VLOOKUP($A229,mittaukset_2002!$A$4:$P$270,6,FALSE)</f>
        <v>6860047.9450741755</v>
      </c>
      <c r="G229">
        <f>VLOOKUP($A229,mittaukset_2002!$A$4:$P$270,7,FALSE)</f>
        <v>162.19800571946374</v>
      </c>
      <c r="H229">
        <f>VLOOKUP($A229,mittaukset_2002!$A$4:$P$270,8,FALSE)</f>
        <v>2</v>
      </c>
      <c r="I229">
        <f>VLOOKUP($A229,mittaukset_2002!$A$4:$P$270,9,FALSE)</f>
        <v>11</v>
      </c>
      <c r="J229">
        <f>VLOOKUP($A229,mittaukset_2002!$A$4:$P$270,10,FALSE)</f>
        <v>304</v>
      </c>
      <c r="K229" t="str">
        <f>VLOOKUP($A229,mittaukset_2002!$A$4:$P$270,11,FALSE)</f>
        <v> </v>
      </c>
      <c r="L229">
        <f>VLOOKUP($A229,mittaukset_2002!$A$4:$P$270,12,FALSE)</f>
        <v>25.3</v>
      </c>
      <c r="M229">
        <f>VLOOKUP($A229,mittaukset_2002!$A$4:$P$270,13,FALSE)</f>
        <v>8.6</v>
      </c>
      <c r="N229">
        <f>VLOOKUP($A229,mittaukset_2002!$A$4:$P$270,14,FALSE)</f>
        <v>-99</v>
      </c>
      <c r="O229">
        <f>VLOOKUP($A229,mittaukset_2002!$A$4:$P$270,15,FALSE)</f>
        <v>-99</v>
      </c>
      <c r="P229">
        <f>VLOOKUP($A229,mittaukset_2002!$A$4:$P$270,16,FALSE)</f>
        <v>5</v>
      </c>
      <c r="Q229" t="str">
        <f>VLOOKUP($A229,mittaukset_2007!$A$2:$E$268,2,FALSE)</f>
        <v>kuusi</v>
      </c>
      <c r="R229">
        <f>VLOOKUP($A229,mittaukset_2007!$A$2:$E$268,3,FALSE)</f>
        <v>317</v>
      </c>
      <c r="S229">
        <f>VLOOKUP($A229,mittaukset_2007!$A$2:$E$268,4,FALSE)</f>
        <v>313</v>
      </c>
      <c r="T229">
        <f>VLOOKUP($A229,mittaukset_2007!$A$2:$E$268,5,FALSE)</f>
        <v>0</v>
      </c>
      <c r="U229">
        <f>IF(ISNA(VLOOKUP($A229,maastolomake_2010!$A$2:$AF$230,3,FALSE)),"",VLOOKUP($A229,maastolomake_2010!$A$2:$AF$230,3,FALSE))</f>
        <v>116</v>
      </c>
      <c r="V229">
        <f>IF(ISNA(VLOOKUP($A229,maastolomake_2010!$A$2:$AF$230,6,FALSE)),"",VLOOKUP($A229,maastolomake_2010!$A$2:$AF$230,6,FALSE))</f>
        <v>1</v>
      </c>
      <c r="W229">
        <f>IF(ISNA(VLOOKUP($A229,maastolomake_2010!$A$2:$AF$230,7,FALSE)),"",VLOOKUP($A229,maastolomake_2010!$A$2:$AF$230,7,FALSE))</f>
        <v>1</v>
      </c>
      <c r="X229">
        <f>IF(ISNA(VLOOKUP($A229,maastolomake_2010!$A$2:$AF$230,8,FALSE)),"",VLOOKUP($A229,maastolomake_2010!$A$2:$AF$230,8,FALSE))</f>
        <v>2</v>
      </c>
      <c r="Y229">
        <f>IF(ISNA(VLOOKUP($A229,maastolomake_2010!$A$2:$AF$230,9,FALSE)),"",VLOOKUP($A229,maastolomake_2010!$A$2:$AF$230,9,FALSE))</f>
        <v>11</v>
      </c>
      <c r="Z229">
        <f>IF(ISNA(VLOOKUP($A229,maastolomake_2010!$A$2:$AF$230,10,FALSE)),"",VLOOKUP($A229,maastolomake_2010!$A$2:$AF$230,10,FALSE))</f>
        <v>325</v>
      </c>
      <c r="AA229">
        <f>IF(ISNA(VLOOKUP($A229,maastolomake_2010!$A$2:$AF$230,32,FALSE)),"",IF(VLOOKUP($A229,maastolomake_2010!$A$2:$AF$230,32,FALSE)=0,"",VLOOKUP($A229,maastolomake_2010!$A$2:$AF$230,32,FALSE)))</f>
      </c>
    </row>
    <row r="230" spans="1:27" ht="12.75">
      <c r="A230">
        <v>252</v>
      </c>
      <c r="B230">
        <f>VLOOKUP($A230,mittaukset_2002!$A$4:$P$270,2,FALSE)</f>
        <v>10.341525015136643</v>
      </c>
      <c r="C230">
        <f>VLOOKUP($A230,mittaukset_2002!$A$4:$P$270,3,FALSE)</f>
        <v>48.05620913609712</v>
      </c>
      <c r="D230">
        <f>VLOOKUP($A230,mittaukset_2002!$A$4:$P$270,4,FALSE)</f>
        <v>3.806459508746169</v>
      </c>
      <c r="E230">
        <f>VLOOKUP($A230,mittaukset_2002!$A$4:$P$270,5,FALSE)</f>
        <v>2515350.8261613604</v>
      </c>
      <c r="F230">
        <f>VLOOKUP($A230,mittaukset_2002!$A$4:$P$270,6,FALSE)</f>
        <v>6860052.554038248</v>
      </c>
      <c r="G230">
        <f>VLOOKUP($A230,mittaukset_2002!$A$4:$P$270,7,FALSE)</f>
        <v>161.86645950874617</v>
      </c>
      <c r="H230">
        <f>VLOOKUP($A230,mittaukset_2002!$A$4:$P$270,8,FALSE)</f>
        <v>2</v>
      </c>
      <c r="I230">
        <f>VLOOKUP($A230,mittaukset_2002!$A$4:$P$270,9,FALSE)</f>
        <v>11</v>
      </c>
      <c r="J230">
        <f>VLOOKUP($A230,mittaukset_2002!$A$4:$P$270,10,FALSE)</f>
        <v>325</v>
      </c>
      <c r="K230" t="str">
        <f>VLOOKUP($A230,mittaukset_2002!$A$4:$P$270,11,FALSE)</f>
        <v> </v>
      </c>
      <c r="L230">
        <f>VLOOKUP($A230,mittaukset_2002!$A$4:$P$270,12,FALSE)</f>
        <v>26.4</v>
      </c>
      <c r="M230">
        <f>VLOOKUP($A230,mittaukset_2002!$A$4:$P$270,13,FALSE)</f>
        <v>9.8</v>
      </c>
      <c r="N230">
        <f>VLOOKUP($A230,mittaukset_2002!$A$4:$P$270,14,FALSE)</f>
        <v>-99</v>
      </c>
      <c r="O230">
        <f>VLOOKUP($A230,mittaukset_2002!$A$4:$P$270,15,FALSE)</f>
        <v>-99</v>
      </c>
      <c r="P230">
        <f>VLOOKUP($A230,mittaukset_2002!$A$4:$P$270,16,FALSE)</f>
        <v>5</v>
      </c>
      <c r="Q230" t="str">
        <f>VLOOKUP($A230,mittaukset_2007!$A$2:$E$268,2,FALSE)</f>
        <v>kuusi</v>
      </c>
      <c r="R230">
        <f>VLOOKUP($A230,mittaukset_2007!$A$2:$E$268,3,FALSE)</f>
        <v>335</v>
      </c>
      <c r="S230">
        <f>VLOOKUP($A230,mittaukset_2007!$A$2:$E$268,4,FALSE)</f>
        <v>337</v>
      </c>
      <c r="T230">
        <f>VLOOKUP($A230,mittaukset_2007!$A$2:$E$268,5,FALSE)</f>
        <v>0</v>
      </c>
      <c r="U230">
        <f>IF(ISNA(VLOOKUP($A230,maastolomake_2010!$A$2:$AF$230,3,FALSE)),"",VLOOKUP($A230,maastolomake_2010!$A$2:$AF$230,3,FALSE))</f>
      </c>
      <c r="V230">
        <f>IF(ISNA(VLOOKUP($A230,maastolomake_2010!$A$2:$AF$230,6,FALSE)),"",VLOOKUP($A230,maastolomake_2010!$A$2:$AF$230,6,FALSE))</f>
      </c>
      <c r="W230">
        <f>IF(ISNA(VLOOKUP($A230,maastolomake_2010!$A$2:$AF$230,7,FALSE)),"",VLOOKUP($A230,maastolomake_2010!$A$2:$AF$230,7,FALSE))</f>
      </c>
      <c r="X230">
        <f>IF(ISNA(VLOOKUP($A230,maastolomake_2010!$A$2:$AF$230,8,FALSE)),"",VLOOKUP($A230,maastolomake_2010!$A$2:$AF$230,8,FALSE))</f>
      </c>
      <c r="Y230">
        <f>IF(ISNA(VLOOKUP($A230,maastolomake_2010!$A$2:$AF$230,9,FALSE)),"",VLOOKUP($A230,maastolomake_2010!$A$2:$AF$230,9,FALSE))</f>
      </c>
      <c r="Z230">
        <f>IF(ISNA(VLOOKUP($A230,maastolomake_2010!$A$2:$AF$230,10,FALSE)),"",VLOOKUP($A230,maastolomake_2010!$A$2:$AF$230,10,FALSE))</f>
      </c>
      <c r="AA230">
        <f>IF(ISNA(VLOOKUP($A230,maastolomake_2010!$A$2:$AF$230,32,FALSE)),"",IF(VLOOKUP($A230,maastolomake_2010!$A$2:$AF$230,32,FALSE)=0,"",VLOOKUP($A230,maastolomake_2010!$A$2:$AF$230,32,FALSE)))</f>
      </c>
    </row>
    <row r="231" spans="1:27" ht="12.75">
      <c r="A231">
        <v>253</v>
      </c>
      <c r="B231">
        <f>VLOOKUP($A231,mittaukset_2002!$A$4:$P$270,2,FALSE)</f>
        <v>3.36630508721505</v>
      </c>
      <c r="C231">
        <f>VLOOKUP($A231,mittaukset_2002!$A$4:$P$270,3,FALSE)</f>
        <v>52.506160625479744</v>
      </c>
      <c r="D231">
        <f>VLOOKUP($A231,mittaukset_2002!$A$4:$P$270,4,FALSE)</f>
        <v>3.4362003515733623</v>
      </c>
      <c r="E231">
        <f>VLOOKUP($A231,mittaukset_2002!$A$4:$P$270,5,FALSE)</f>
        <v>2515344.868119905</v>
      </c>
      <c r="F231">
        <f>VLOOKUP($A231,mittaukset_2002!$A$4:$P$270,6,FALSE)</f>
        <v>6860058.294900841</v>
      </c>
      <c r="G231">
        <f>VLOOKUP($A231,mittaukset_2002!$A$4:$P$270,7,FALSE)</f>
        <v>161.49620035157338</v>
      </c>
      <c r="H231">
        <f>VLOOKUP($A231,mittaukset_2002!$A$4:$P$270,8,FALSE)</f>
        <v>2</v>
      </c>
      <c r="I231">
        <f>VLOOKUP($A231,mittaukset_2002!$A$4:$P$270,9,FALSE)</f>
        <v>11</v>
      </c>
      <c r="J231">
        <f>VLOOKUP($A231,mittaukset_2002!$A$4:$P$270,10,FALSE)</f>
        <v>354</v>
      </c>
      <c r="K231" t="str">
        <f>VLOOKUP($A231,mittaukset_2002!$A$4:$P$270,11,FALSE)</f>
        <v>lenko</v>
      </c>
      <c r="L231">
        <f>VLOOKUP($A231,mittaukset_2002!$A$4:$P$270,12,FALSE)</f>
        <v>29.5</v>
      </c>
      <c r="M231">
        <f>VLOOKUP($A231,mittaukset_2002!$A$4:$P$270,13,FALSE)</f>
        <v>6.5</v>
      </c>
      <c r="N231">
        <f>VLOOKUP($A231,mittaukset_2002!$A$4:$P$270,14,FALSE)</f>
        <v>-99</v>
      </c>
      <c r="O231">
        <f>VLOOKUP($A231,mittaukset_2002!$A$4:$P$270,15,FALSE)</f>
        <v>-99</v>
      </c>
      <c r="P231">
        <f>VLOOKUP($A231,mittaukset_2002!$A$4:$P$270,16,FALSE)</f>
        <v>4</v>
      </c>
      <c r="Q231" t="str">
        <f>VLOOKUP($A231,mittaukset_2007!$A$2:$E$268,2,FALSE)</f>
        <v>kuusi</v>
      </c>
      <c r="R231">
        <f>VLOOKUP($A231,mittaukset_2007!$A$2:$E$268,3,FALSE)</f>
        <v>377</v>
      </c>
      <c r="S231">
        <f>VLOOKUP($A231,mittaukset_2007!$A$2:$E$268,4,FALSE)</f>
        <v>390</v>
      </c>
      <c r="T231">
        <f>VLOOKUP($A231,mittaukset_2007!$A$2:$E$268,5,FALSE)</f>
        <v>0</v>
      </c>
      <c r="U231">
        <f>IF(ISNA(VLOOKUP($A231,maastolomake_2010!$A$2:$AF$230,3,FALSE)),"",VLOOKUP($A231,maastolomake_2010!$A$2:$AF$230,3,FALSE))</f>
        <v>77</v>
      </c>
      <c r="V231">
        <f>IF(ISNA(VLOOKUP($A231,maastolomake_2010!$A$2:$AF$230,6,FALSE)),"",VLOOKUP($A231,maastolomake_2010!$A$2:$AF$230,6,FALSE))</f>
        <v>1</v>
      </c>
      <c r="W231">
        <f>IF(ISNA(VLOOKUP($A231,maastolomake_2010!$A$2:$AF$230,7,FALSE)),"",VLOOKUP($A231,maastolomake_2010!$A$2:$AF$230,7,FALSE))</f>
        <v>1</v>
      </c>
      <c r="X231">
        <f>IF(ISNA(VLOOKUP($A231,maastolomake_2010!$A$2:$AF$230,8,FALSE)),"",VLOOKUP($A231,maastolomake_2010!$A$2:$AF$230,8,FALSE))</f>
        <v>2</v>
      </c>
      <c r="Y231">
        <f>IF(ISNA(VLOOKUP($A231,maastolomake_2010!$A$2:$AF$230,9,FALSE)),"",VLOOKUP($A231,maastolomake_2010!$A$2:$AF$230,9,FALSE))</f>
        <v>11</v>
      </c>
      <c r="Z231">
        <f>IF(ISNA(VLOOKUP($A231,maastolomake_2010!$A$2:$AF$230,10,FALSE)),"",VLOOKUP($A231,maastolomake_2010!$A$2:$AF$230,10,FALSE))</f>
        <v>391</v>
      </c>
      <c r="AA231">
        <f>IF(ISNA(VLOOKUP($A231,maastolomake_2010!$A$2:$AF$230,32,FALSE)),"",IF(VLOOKUP($A231,maastolomake_2010!$A$2:$AF$230,32,FALSE)=0,"",VLOOKUP($A231,maastolomake_2010!$A$2:$AF$230,32,FALSE)))</f>
      </c>
    </row>
    <row r="232" spans="1:27" ht="12.75">
      <c r="A232">
        <v>254</v>
      </c>
      <c r="B232">
        <f>VLOOKUP($A232,mittaukset_2002!$A$4:$P$270,2,FALSE)</f>
        <v>4.84083323317984</v>
      </c>
      <c r="C232">
        <f>VLOOKUP($A232,mittaukset_2002!$A$4:$P$270,3,FALSE)</f>
        <v>50.059941732500725</v>
      </c>
      <c r="D232">
        <f>VLOOKUP($A232,mittaukset_2002!$A$4:$P$270,4,FALSE)</f>
        <v>3.3943499840289384</v>
      </c>
      <c r="E232">
        <f>VLOOKUP($A232,mittaukset_2002!$A$4:$P$270,5,FALSE)</f>
        <v>2515345.8300442216</v>
      </c>
      <c r="F232">
        <f>VLOOKUP($A232,mittaukset_2002!$A$4:$P$270,6,FALSE)</f>
        <v>6860055.6054916615</v>
      </c>
      <c r="G232">
        <f>VLOOKUP($A232,mittaukset_2002!$A$4:$P$270,7,FALSE)</f>
        <v>161.45434998402894</v>
      </c>
      <c r="H232">
        <f>VLOOKUP($A232,mittaukset_2002!$A$4:$P$270,8,FALSE)</f>
        <v>2</v>
      </c>
      <c r="I232">
        <f>VLOOKUP($A232,mittaukset_2002!$A$4:$P$270,9,FALSE)</f>
        <v>11</v>
      </c>
      <c r="J232">
        <f>VLOOKUP($A232,mittaukset_2002!$A$4:$P$270,10,FALSE)</f>
        <v>248</v>
      </c>
      <c r="K232" t="str">
        <f>VLOOKUP($A232,mittaukset_2002!$A$4:$P$270,11,FALSE)</f>
        <v> </v>
      </c>
      <c r="L232">
        <f>VLOOKUP($A232,mittaukset_2002!$A$4:$P$270,12,FALSE)</f>
        <v>24.4</v>
      </c>
      <c r="M232">
        <f>VLOOKUP($A232,mittaukset_2002!$A$4:$P$270,13,FALSE)</f>
        <v>8.2</v>
      </c>
      <c r="N232">
        <f>VLOOKUP($A232,mittaukset_2002!$A$4:$P$270,14,FALSE)</f>
        <v>-99</v>
      </c>
      <c r="O232">
        <f>VLOOKUP($A232,mittaukset_2002!$A$4:$P$270,15,FALSE)</f>
        <v>-99</v>
      </c>
      <c r="P232">
        <f>VLOOKUP($A232,mittaukset_2002!$A$4:$P$270,16,FALSE)</f>
        <v>4</v>
      </c>
      <c r="Q232" t="str">
        <f>VLOOKUP($A232,mittaukset_2007!$A$2:$E$268,2,FALSE)</f>
        <v>kuusi</v>
      </c>
      <c r="R232">
        <f>VLOOKUP($A232,mittaukset_2007!$A$2:$E$268,3,FALSE)</f>
        <v>252</v>
      </c>
      <c r="S232">
        <f>VLOOKUP($A232,mittaukset_2007!$A$2:$E$268,4,FALSE)</f>
        <v>255</v>
      </c>
      <c r="T232">
        <f>VLOOKUP($A232,mittaukset_2007!$A$2:$E$268,5,FALSE)</f>
        <v>0</v>
      </c>
      <c r="U232">
        <f>IF(ISNA(VLOOKUP($A232,maastolomake_2010!$A$2:$AF$230,3,FALSE)),"",VLOOKUP($A232,maastolomake_2010!$A$2:$AF$230,3,FALSE))</f>
        <v>118</v>
      </c>
      <c r="V232">
        <f>IF(ISNA(VLOOKUP($A232,maastolomake_2010!$A$2:$AF$230,6,FALSE)),"",VLOOKUP($A232,maastolomake_2010!$A$2:$AF$230,6,FALSE))</f>
        <v>1</v>
      </c>
      <c r="W232">
        <f>IF(ISNA(VLOOKUP($A232,maastolomake_2010!$A$2:$AF$230,7,FALSE)),"",VLOOKUP($A232,maastolomake_2010!$A$2:$AF$230,7,FALSE))</f>
        <v>1</v>
      </c>
      <c r="X232">
        <f>IF(ISNA(VLOOKUP($A232,maastolomake_2010!$A$2:$AF$230,8,FALSE)),"",VLOOKUP($A232,maastolomake_2010!$A$2:$AF$230,8,FALSE))</f>
        <v>2</v>
      </c>
      <c r="Y232">
        <f>IF(ISNA(VLOOKUP($A232,maastolomake_2010!$A$2:$AF$230,9,FALSE)),"",VLOOKUP($A232,maastolomake_2010!$A$2:$AF$230,9,FALSE))</f>
        <v>12</v>
      </c>
      <c r="Z232">
        <f>IF(ISNA(VLOOKUP($A232,maastolomake_2010!$A$2:$AF$230,10,FALSE)),"",VLOOKUP($A232,maastolomake_2010!$A$2:$AF$230,10,FALSE))</f>
        <v>256</v>
      </c>
      <c r="AA232" t="str">
        <f>IF(ISNA(VLOOKUP($A232,maastolomake_2010!$A$2:$AF$230,32,FALSE)),"",IF(VLOOKUP($A232,maastolomake_2010!$A$2:$AF$230,32,FALSE)=0,"",VLOOKUP($A232,maastolomake_2010!$A$2:$AF$230,32,FALSE)))</f>
        <v>Latvus toispuoleinen. Ei oksia länsipuolella. Kaadetut puut varjostaneet</v>
      </c>
    </row>
    <row r="233" spans="1:27" ht="12.75">
      <c r="A233">
        <v>255</v>
      </c>
      <c r="B233">
        <f>VLOOKUP($A233,mittaukset_2002!$A$4:$P$270,2,FALSE)</f>
        <v>2.900137276445679</v>
      </c>
      <c r="C233">
        <f>VLOOKUP($A233,mittaukset_2002!$A$4:$P$270,3,FALSE)</f>
        <v>49.9941309687388</v>
      </c>
      <c r="D233">
        <f>VLOOKUP($A233,mittaukset_2002!$A$4:$P$270,4,FALSE)</f>
        <v>3.156306447681102</v>
      </c>
      <c r="E233">
        <f>VLOOKUP($A233,mittaukset_2002!$A$4:$P$270,5,FALSE)</f>
        <v>2515343.914627936</v>
      </c>
      <c r="F233">
        <f>VLOOKUP($A233,mittaukset_2002!$A$4:$P$270,6,FALSE)</f>
        <v>6860055.924572068</v>
      </c>
      <c r="G233">
        <f>VLOOKUP($A233,mittaukset_2002!$A$4:$P$270,7,FALSE)</f>
        <v>161.2163064476811</v>
      </c>
      <c r="H233">
        <f>VLOOKUP($A233,mittaukset_2002!$A$4:$P$270,8,FALSE)</f>
        <v>2</v>
      </c>
      <c r="I233">
        <f>VLOOKUP($A233,mittaukset_2002!$A$4:$P$270,9,FALSE)</f>
        <v>11</v>
      </c>
      <c r="J233">
        <f>VLOOKUP($A233,mittaukset_2002!$A$4:$P$270,10,FALSE)</f>
        <v>263</v>
      </c>
      <c r="K233" t="str">
        <f>VLOOKUP($A233,mittaukset_2002!$A$4:$P$270,11,FALSE)</f>
        <v>vähän vinossa. mutka latvassa 12.3 m:llä</v>
      </c>
      <c r="L233">
        <f>VLOOKUP($A233,mittaukset_2002!$A$4:$P$270,12,FALSE)</f>
        <v>26.1</v>
      </c>
      <c r="M233">
        <f>VLOOKUP($A233,mittaukset_2002!$A$4:$P$270,13,FALSE)</f>
        <v>14.6</v>
      </c>
      <c r="N233">
        <f>VLOOKUP($A233,mittaukset_2002!$A$4:$P$270,14,FALSE)</f>
        <v>-99</v>
      </c>
      <c r="O233">
        <f>VLOOKUP($A233,mittaukset_2002!$A$4:$P$270,15,FALSE)</f>
        <v>-99</v>
      </c>
      <c r="P233">
        <f>VLOOKUP($A233,mittaukset_2002!$A$4:$P$270,16,FALSE)</f>
        <v>4</v>
      </c>
      <c r="Q233" t="str">
        <f>VLOOKUP($A233,mittaukset_2007!$A$2:$E$268,2,FALSE)</f>
        <v>kuusi</v>
      </c>
      <c r="R233">
        <f>VLOOKUP($A233,mittaukset_2007!$A$2:$E$268,3,FALSE)</f>
        <v>269</v>
      </c>
      <c r="S233">
        <f>VLOOKUP($A233,mittaukset_2007!$A$2:$E$268,4,FALSE)</f>
        <v>274</v>
      </c>
      <c r="T233">
        <f>VLOOKUP($A233,mittaukset_2007!$A$2:$E$268,5,FALSE)</f>
        <v>1</v>
      </c>
      <c r="U233">
        <f>IF(ISNA(VLOOKUP($A233,maastolomake_2010!$A$2:$AF$230,3,FALSE)),"",VLOOKUP($A233,maastolomake_2010!$A$2:$AF$230,3,FALSE))</f>
      </c>
      <c r="V233">
        <f>IF(ISNA(VLOOKUP($A233,maastolomake_2010!$A$2:$AF$230,6,FALSE)),"",VLOOKUP($A233,maastolomake_2010!$A$2:$AF$230,6,FALSE))</f>
      </c>
      <c r="W233">
        <f>IF(ISNA(VLOOKUP($A233,maastolomake_2010!$A$2:$AF$230,7,FALSE)),"",VLOOKUP($A233,maastolomake_2010!$A$2:$AF$230,7,FALSE))</f>
      </c>
      <c r="X233">
        <f>IF(ISNA(VLOOKUP($A233,maastolomake_2010!$A$2:$AF$230,8,FALSE)),"",VLOOKUP($A233,maastolomake_2010!$A$2:$AF$230,8,FALSE))</f>
      </c>
      <c r="Y233">
        <f>IF(ISNA(VLOOKUP($A233,maastolomake_2010!$A$2:$AF$230,9,FALSE)),"",VLOOKUP($A233,maastolomake_2010!$A$2:$AF$230,9,FALSE))</f>
      </c>
      <c r="Z233">
        <f>IF(ISNA(VLOOKUP($A233,maastolomake_2010!$A$2:$AF$230,10,FALSE)),"",VLOOKUP($A233,maastolomake_2010!$A$2:$AF$230,10,FALSE))</f>
      </c>
      <c r="AA233">
        <f>IF(ISNA(VLOOKUP($A233,maastolomake_2010!$A$2:$AF$230,32,FALSE)),"",IF(VLOOKUP($A233,maastolomake_2010!$A$2:$AF$230,32,FALSE)=0,"",VLOOKUP($A233,maastolomake_2010!$A$2:$AF$230,32,FALSE)))</f>
      </c>
    </row>
    <row r="234" spans="1:27" ht="12.75">
      <c r="A234">
        <v>256</v>
      </c>
      <c r="B234">
        <f>VLOOKUP($A234,mittaukset_2002!$A$4:$P$270,2,FALSE)</f>
        <v>4.851958197809795</v>
      </c>
      <c r="C234">
        <f>VLOOKUP($A234,mittaukset_2002!$A$4:$P$270,3,FALSE)</f>
        <v>46.7088820741962</v>
      </c>
      <c r="D234">
        <f>VLOOKUP($A234,mittaukset_2002!$A$4:$P$270,4,FALSE)</f>
        <v>3.4220419321076494</v>
      </c>
      <c r="E234">
        <f>VLOOKUP($A234,mittaukset_2002!$A$4:$P$270,5,FALSE)</f>
        <v>2515345.1785881645</v>
      </c>
      <c r="F234">
        <f>VLOOKUP($A234,mittaukset_2002!$A$4:$P$270,6,FALSE)</f>
        <v>6860052.318345543</v>
      </c>
      <c r="G234">
        <f>VLOOKUP($A234,mittaukset_2002!$A$4:$P$270,7,FALSE)</f>
        <v>161.48204193210765</v>
      </c>
      <c r="H234">
        <f>VLOOKUP($A234,mittaukset_2002!$A$4:$P$270,8,FALSE)</f>
        <v>2</v>
      </c>
      <c r="I234">
        <f>VLOOKUP($A234,mittaukset_2002!$A$4:$P$270,9,FALSE)</f>
        <v>11</v>
      </c>
      <c r="J234">
        <f>VLOOKUP($A234,mittaukset_2002!$A$4:$P$270,10,FALSE)</f>
        <v>355</v>
      </c>
      <c r="K234" t="str">
        <f>VLOOKUP($A234,mittaukset_2002!$A$4:$P$270,11,FALSE)</f>
        <v> </v>
      </c>
      <c r="L234">
        <f>VLOOKUP($A234,mittaukset_2002!$A$4:$P$270,12,FALSE)</f>
        <v>27.1</v>
      </c>
      <c r="M234">
        <f>VLOOKUP($A234,mittaukset_2002!$A$4:$P$270,13,FALSE)</f>
        <v>9.2</v>
      </c>
      <c r="N234">
        <f>VLOOKUP($A234,mittaukset_2002!$A$4:$P$270,14,FALSE)</f>
        <v>-99</v>
      </c>
      <c r="O234">
        <f>VLOOKUP($A234,mittaukset_2002!$A$4:$P$270,15,FALSE)</f>
        <v>-99</v>
      </c>
      <c r="P234">
        <f>VLOOKUP($A234,mittaukset_2002!$A$4:$P$270,16,FALSE)</f>
        <v>4</v>
      </c>
      <c r="Q234" t="str">
        <f>VLOOKUP($A234,mittaukset_2007!$A$2:$E$268,2,FALSE)</f>
        <v>kuusi</v>
      </c>
      <c r="R234">
        <f>VLOOKUP($A234,mittaukset_2007!$A$2:$E$268,3,FALSE)</f>
        <v>368</v>
      </c>
      <c r="S234">
        <f>VLOOKUP($A234,mittaukset_2007!$A$2:$E$268,4,FALSE)</f>
        <v>364</v>
      </c>
      <c r="T234">
        <f>VLOOKUP($A234,mittaukset_2007!$A$2:$E$268,5,FALSE)</f>
        <v>0</v>
      </c>
      <c r="U234">
        <f>IF(ISNA(VLOOKUP($A234,maastolomake_2010!$A$2:$AF$230,3,FALSE)),"",VLOOKUP($A234,maastolomake_2010!$A$2:$AF$230,3,FALSE))</f>
        <v>117</v>
      </c>
      <c r="V234">
        <f>IF(ISNA(VLOOKUP($A234,maastolomake_2010!$A$2:$AF$230,6,FALSE)),"",VLOOKUP($A234,maastolomake_2010!$A$2:$AF$230,6,FALSE))</f>
        <v>1</v>
      </c>
      <c r="W234">
        <f>IF(ISNA(VLOOKUP($A234,maastolomake_2010!$A$2:$AF$230,7,FALSE)),"",VLOOKUP($A234,maastolomake_2010!$A$2:$AF$230,7,FALSE))</f>
        <v>1</v>
      </c>
      <c r="X234">
        <f>IF(ISNA(VLOOKUP($A234,maastolomake_2010!$A$2:$AF$230,8,FALSE)),"",VLOOKUP($A234,maastolomake_2010!$A$2:$AF$230,8,FALSE))</f>
        <v>2</v>
      </c>
      <c r="Y234">
        <f>IF(ISNA(VLOOKUP($A234,maastolomake_2010!$A$2:$AF$230,9,FALSE)),"",VLOOKUP($A234,maastolomake_2010!$A$2:$AF$230,9,FALSE))</f>
        <v>12</v>
      </c>
      <c r="Z234">
        <f>IF(ISNA(VLOOKUP($A234,maastolomake_2010!$A$2:$AF$230,10,FALSE)),"",VLOOKUP($A234,maastolomake_2010!$A$2:$AF$230,10,FALSE))</f>
        <v>379</v>
      </c>
      <c r="AA234" t="str">
        <f>IF(ISNA(VLOOKUP($A234,maastolomake_2010!$A$2:$AF$230,32,FALSE)),"",IF(VLOOKUP($A234,maastolomake_2010!$A$2:$AF$230,32,FALSE)=0,"",VLOOKUP($A234,maastolomake_2010!$A$2:$AF$230,32,FALSE)))</f>
        <v>Latvus toispuoleinen. Ei oksia länsipuolella. Kaadetut puut varjostaneet</v>
      </c>
    </row>
    <row r="235" spans="1:27" ht="12.75">
      <c r="A235">
        <v>257</v>
      </c>
      <c r="B235">
        <f>VLOOKUP($A235,mittaukset_2002!$A$4:$P$270,2,FALSE)</f>
        <v>4.575729221506916</v>
      </c>
      <c r="C235">
        <f>VLOOKUP($A235,mittaukset_2002!$A$4:$P$270,3,FALSE)</f>
        <v>42.838287832150215</v>
      </c>
      <c r="D235">
        <f>VLOOKUP($A235,mittaukset_2002!$A$4:$P$270,4,FALSE)</f>
        <v>3.3927543648925487</v>
      </c>
      <c r="E235">
        <f>VLOOKUP($A235,mittaukset_2002!$A$4:$P$270,5,FALSE)</f>
        <v>2515344.1427574977</v>
      </c>
      <c r="F235">
        <f>VLOOKUP($A235,mittaukset_2002!$A$4:$P$270,6,FALSE)</f>
        <v>6860048.578712264</v>
      </c>
      <c r="G235">
        <f>VLOOKUP($A235,mittaukset_2002!$A$4:$P$270,7,FALSE)</f>
        <v>161.45275436489254</v>
      </c>
      <c r="H235">
        <f>VLOOKUP($A235,mittaukset_2002!$A$4:$P$270,8,FALSE)</f>
        <v>2</v>
      </c>
      <c r="I235">
        <f>VLOOKUP($A235,mittaukset_2002!$A$4:$P$270,9,FALSE)</f>
        <v>11</v>
      </c>
      <c r="J235">
        <f>VLOOKUP($A235,mittaukset_2002!$A$4:$P$270,10,FALSE)</f>
        <v>272</v>
      </c>
      <c r="K235" t="str">
        <f>VLOOKUP($A235,mittaukset_2002!$A$4:$P$270,11,FALSE)</f>
        <v>vähän vinossa</v>
      </c>
      <c r="L235">
        <f>VLOOKUP($A235,mittaukset_2002!$A$4:$P$270,12,FALSE)</f>
        <v>23.3</v>
      </c>
      <c r="M235">
        <f>VLOOKUP($A235,mittaukset_2002!$A$4:$P$270,13,FALSE)</f>
        <v>9</v>
      </c>
      <c r="N235">
        <f>VLOOKUP($A235,mittaukset_2002!$A$4:$P$270,14,FALSE)</f>
        <v>-99</v>
      </c>
      <c r="O235">
        <f>VLOOKUP($A235,mittaukset_2002!$A$4:$P$270,15,FALSE)</f>
        <v>-99</v>
      </c>
      <c r="P235">
        <f>VLOOKUP($A235,mittaukset_2002!$A$4:$P$270,16,FALSE)</f>
        <v>4</v>
      </c>
      <c r="Q235" t="str">
        <f>VLOOKUP($A235,mittaukset_2007!$A$2:$E$268,2,FALSE)</f>
        <v>kuusi</v>
      </c>
      <c r="R235">
        <f>VLOOKUP($A235,mittaukset_2007!$A$2:$E$268,3,FALSE)</f>
        <v>274</v>
      </c>
      <c r="S235">
        <f>VLOOKUP($A235,mittaukset_2007!$A$2:$E$268,4,FALSE)</f>
        <v>278</v>
      </c>
      <c r="T235">
        <f>VLOOKUP($A235,mittaukset_2007!$A$2:$E$268,5,FALSE)</f>
        <v>0</v>
      </c>
      <c r="U235">
        <f>IF(ISNA(VLOOKUP($A235,maastolomake_2010!$A$2:$AF$230,3,FALSE)),"",VLOOKUP($A235,maastolomake_2010!$A$2:$AF$230,3,FALSE))</f>
        <v>115</v>
      </c>
      <c r="V235">
        <f>IF(ISNA(VLOOKUP($A235,maastolomake_2010!$A$2:$AF$230,6,FALSE)),"",VLOOKUP($A235,maastolomake_2010!$A$2:$AF$230,6,FALSE))</f>
        <v>1</v>
      </c>
      <c r="W235">
        <f>IF(ISNA(VLOOKUP($A235,maastolomake_2010!$A$2:$AF$230,7,FALSE)),"",VLOOKUP($A235,maastolomake_2010!$A$2:$AF$230,7,FALSE))</f>
        <v>1</v>
      </c>
      <c r="X235">
        <f>IF(ISNA(VLOOKUP($A235,maastolomake_2010!$A$2:$AF$230,8,FALSE)),"",VLOOKUP($A235,maastolomake_2010!$A$2:$AF$230,8,FALSE))</f>
        <v>2</v>
      </c>
      <c r="Y235">
        <f>IF(ISNA(VLOOKUP($A235,maastolomake_2010!$A$2:$AF$230,9,FALSE)),"",VLOOKUP($A235,maastolomake_2010!$A$2:$AF$230,9,FALSE))</f>
        <v>11</v>
      </c>
      <c r="Z235">
        <f>IF(ISNA(VLOOKUP($A235,maastolomake_2010!$A$2:$AF$230,10,FALSE)),"",VLOOKUP($A235,maastolomake_2010!$A$2:$AF$230,10,FALSE))</f>
        <v>277</v>
      </c>
      <c r="AA235">
        <f>IF(ISNA(VLOOKUP($A235,maastolomake_2010!$A$2:$AF$230,32,FALSE)),"",IF(VLOOKUP($A235,maastolomake_2010!$A$2:$AF$230,32,FALSE)=0,"",VLOOKUP($A235,maastolomake_2010!$A$2:$AF$230,32,FALSE)))</f>
      </c>
    </row>
    <row r="236" spans="1:27" ht="12.75">
      <c r="A236">
        <v>258</v>
      </c>
      <c r="B236">
        <f>VLOOKUP($A236,mittaukset_2002!$A$4:$P$270,2,FALSE)</f>
        <v>5.173797790768932</v>
      </c>
      <c r="C236">
        <f>VLOOKUP($A236,mittaukset_2002!$A$4:$P$270,3,FALSE)</f>
        <v>39.657809934861056</v>
      </c>
      <c r="D236">
        <f>VLOOKUP($A236,mittaukset_2002!$A$4:$P$270,4,FALSE)</f>
        <v>3.240049970250037</v>
      </c>
      <c r="E236">
        <f>VLOOKUP($A236,mittaukset_2002!$A$4:$P$270,5,FALSE)</f>
        <v>2515344.1003820747</v>
      </c>
      <c r="F236">
        <f>VLOOKUP($A236,mittaukset_2002!$A$4:$P$270,6,FALSE)</f>
        <v>6860045.342768817</v>
      </c>
      <c r="G236">
        <f>VLOOKUP($A236,mittaukset_2002!$A$4:$P$270,7,FALSE)</f>
        <v>161.30004997025003</v>
      </c>
      <c r="H236">
        <f>VLOOKUP($A236,mittaukset_2002!$A$4:$P$270,8,FALSE)</f>
        <v>2</v>
      </c>
      <c r="I236">
        <f>VLOOKUP($A236,mittaukset_2002!$A$4:$P$270,9,FALSE)</f>
        <v>11</v>
      </c>
      <c r="J236">
        <f>VLOOKUP($A236,mittaukset_2002!$A$4:$P$270,10,FALSE)</f>
        <v>272</v>
      </c>
      <c r="K236" t="str">
        <f>VLOOKUP($A236,mittaukset_2002!$A$4:$P$270,11,FALSE)</f>
        <v> </v>
      </c>
      <c r="L236">
        <f>VLOOKUP($A236,mittaukset_2002!$A$4:$P$270,12,FALSE)</f>
        <v>26.3</v>
      </c>
      <c r="M236">
        <f>VLOOKUP($A236,mittaukset_2002!$A$4:$P$270,13,FALSE)</f>
        <v>9.8</v>
      </c>
      <c r="N236">
        <f>VLOOKUP($A236,mittaukset_2002!$A$4:$P$270,14,FALSE)</f>
        <v>-99</v>
      </c>
      <c r="O236">
        <f>VLOOKUP($A236,mittaukset_2002!$A$4:$P$270,15,FALSE)</f>
        <v>-99</v>
      </c>
      <c r="P236">
        <f>VLOOKUP($A236,mittaukset_2002!$A$4:$P$270,16,FALSE)</f>
        <v>4</v>
      </c>
      <c r="Q236" t="str">
        <f>VLOOKUP($A236,mittaukset_2007!$A$2:$E$268,2,FALSE)</f>
        <v>kuusi</v>
      </c>
      <c r="R236">
        <f>VLOOKUP($A236,mittaukset_2007!$A$2:$E$268,3,FALSE)</f>
        <v>287</v>
      </c>
      <c r="S236">
        <f>VLOOKUP($A236,mittaukset_2007!$A$2:$E$268,4,FALSE)</f>
        <v>303</v>
      </c>
      <c r="T236">
        <f>VLOOKUP($A236,mittaukset_2007!$A$2:$E$268,5,FALSE)</f>
        <v>0</v>
      </c>
      <c r="U236">
        <f>IF(ISNA(VLOOKUP($A236,maastolomake_2010!$A$2:$AF$230,3,FALSE)),"",VLOOKUP($A236,maastolomake_2010!$A$2:$AF$230,3,FALSE))</f>
        <v>114</v>
      </c>
      <c r="V236">
        <f>IF(ISNA(VLOOKUP($A236,maastolomake_2010!$A$2:$AF$230,6,FALSE)),"",VLOOKUP($A236,maastolomake_2010!$A$2:$AF$230,6,FALSE))</f>
        <v>1</v>
      </c>
      <c r="W236">
        <f>IF(ISNA(VLOOKUP($A236,maastolomake_2010!$A$2:$AF$230,7,FALSE)),"",VLOOKUP($A236,maastolomake_2010!$A$2:$AF$230,7,FALSE))</f>
        <v>1</v>
      </c>
      <c r="X236">
        <f>IF(ISNA(VLOOKUP($A236,maastolomake_2010!$A$2:$AF$230,8,FALSE)),"",VLOOKUP($A236,maastolomake_2010!$A$2:$AF$230,8,FALSE))</f>
        <v>2</v>
      </c>
      <c r="Y236">
        <f>IF(ISNA(VLOOKUP($A236,maastolomake_2010!$A$2:$AF$230,9,FALSE)),"",VLOOKUP($A236,maastolomake_2010!$A$2:$AF$230,9,FALSE))</f>
        <v>11</v>
      </c>
      <c r="Z236">
        <f>IF(ISNA(VLOOKUP($A236,maastolomake_2010!$A$2:$AF$230,10,FALSE)),"",VLOOKUP($A236,maastolomake_2010!$A$2:$AF$230,10,FALSE))</f>
        <v>294</v>
      </c>
      <c r="AA236">
        <f>IF(ISNA(VLOOKUP($A236,maastolomake_2010!$A$2:$AF$230,32,FALSE)),"",IF(VLOOKUP($A236,maastolomake_2010!$A$2:$AF$230,32,FALSE)=0,"",VLOOKUP($A236,maastolomake_2010!$A$2:$AF$230,32,FALSE)))</f>
      </c>
    </row>
    <row r="237" spans="1:27" ht="12.75">
      <c r="A237">
        <v>259</v>
      </c>
      <c r="B237">
        <f>VLOOKUP($A237,mittaukset_2002!$A$4:$P$270,2,FALSE)</f>
        <v>3.456545130687296</v>
      </c>
      <c r="C237">
        <f>VLOOKUP($A237,mittaukset_2002!$A$4:$P$270,3,FALSE)</f>
        <v>46.588705226573275</v>
      </c>
      <c r="D237">
        <f>VLOOKUP($A237,mittaukset_2002!$A$4:$P$270,4,FALSE)</f>
        <v>3.398898832286261</v>
      </c>
      <c r="E237">
        <f>VLOOKUP($A237,mittaukset_2002!$A$4:$P$270,5,FALSE)</f>
        <v>2515343.7869511223</v>
      </c>
      <c r="F237">
        <f>VLOOKUP($A237,mittaukset_2002!$A$4:$P$270,6,FALSE)</f>
        <v>6860052.476353279</v>
      </c>
      <c r="G237">
        <f>VLOOKUP($A237,mittaukset_2002!$A$4:$P$270,7,FALSE)</f>
        <v>161.45889883228625</v>
      </c>
      <c r="H237">
        <f>VLOOKUP($A237,mittaukset_2002!$A$4:$P$270,8,FALSE)</f>
        <v>2</v>
      </c>
      <c r="I237">
        <f>VLOOKUP($A237,mittaukset_2002!$A$4:$P$270,9,FALSE)</f>
        <v>11</v>
      </c>
      <c r="J237">
        <f>VLOOKUP($A237,mittaukset_2002!$A$4:$P$270,10,FALSE)</f>
        <v>232</v>
      </c>
      <c r="K237" t="str">
        <f>VLOOKUP($A237,mittaukset_2002!$A$4:$P$270,11,FALSE)</f>
        <v> </v>
      </c>
      <c r="L237">
        <f>VLOOKUP($A237,mittaukset_2002!$A$4:$P$270,12,FALSE)</f>
        <v>25.1</v>
      </c>
      <c r="M237">
        <f>VLOOKUP($A237,mittaukset_2002!$A$4:$P$270,13,FALSE)</f>
        <v>14.7</v>
      </c>
      <c r="N237">
        <f>VLOOKUP($A237,mittaukset_2002!$A$4:$P$270,14,FALSE)</f>
        <v>-99</v>
      </c>
      <c r="O237">
        <f>VLOOKUP($A237,mittaukset_2002!$A$4:$P$270,15,FALSE)</f>
        <v>-99</v>
      </c>
      <c r="P237">
        <f>VLOOKUP($A237,mittaukset_2002!$A$4:$P$270,16,FALSE)</f>
        <v>4</v>
      </c>
      <c r="Q237" t="str">
        <f>VLOOKUP($A237,mittaukset_2007!$A$2:$E$268,2,FALSE)</f>
        <v>kuusi</v>
      </c>
      <c r="R237">
        <f>VLOOKUP($A237,mittaukset_2007!$A$2:$E$268,3,FALSE)</f>
        <v>237</v>
      </c>
      <c r="S237">
        <f>VLOOKUP($A237,mittaukset_2007!$A$2:$E$268,4,FALSE)</f>
        <v>228</v>
      </c>
      <c r="T237">
        <f>VLOOKUP($A237,mittaukset_2007!$A$2:$E$268,5,FALSE)</f>
        <v>1</v>
      </c>
      <c r="U237">
        <f>IF(ISNA(VLOOKUP($A237,maastolomake_2010!$A$2:$AF$230,3,FALSE)),"",VLOOKUP($A237,maastolomake_2010!$A$2:$AF$230,3,FALSE))</f>
      </c>
      <c r="V237">
        <f>IF(ISNA(VLOOKUP($A237,maastolomake_2010!$A$2:$AF$230,6,FALSE)),"",VLOOKUP($A237,maastolomake_2010!$A$2:$AF$230,6,FALSE))</f>
      </c>
      <c r="W237">
        <f>IF(ISNA(VLOOKUP($A237,maastolomake_2010!$A$2:$AF$230,7,FALSE)),"",VLOOKUP($A237,maastolomake_2010!$A$2:$AF$230,7,FALSE))</f>
      </c>
      <c r="X237">
        <f>IF(ISNA(VLOOKUP($A237,maastolomake_2010!$A$2:$AF$230,8,FALSE)),"",VLOOKUP($A237,maastolomake_2010!$A$2:$AF$230,8,FALSE))</f>
      </c>
      <c r="Y237">
        <f>IF(ISNA(VLOOKUP($A237,maastolomake_2010!$A$2:$AF$230,9,FALSE)),"",VLOOKUP($A237,maastolomake_2010!$A$2:$AF$230,9,FALSE))</f>
      </c>
      <c r="Z237">
        <f>IF(ISNA(VLOOKUP($A237,maastolomake_2010!$A$2:$AF$230,10,FALSE)),"",VLOOKUP($A237,maastolomake_2010!$A$2:$AF$230,10,FALSE))</f>
      </c>
      <c r="AA237">
        <f>IF(ISNA(VLOOKUP($A237,maastolomake_2010!$A$2:$AF$230,32,FALSE)),"",IF(VLOOKUP($A237,maastolomake_2010!$A$2:$AF$230,32,FALSE)=0,"",VLOOKUP($A237,maastolomake_2010!$A$2:$AF$230,32,FALSE)))</f>
      </c>
    </row>
    <row r="238" spans="1:27" ht="12.75">
      <c r="A238">
        <v>260</v>
      </c>
      <c r="B238">
        <f>VLOOKUP($A238,mittaukset_2002!$A$4:$P$270,2,FALSE)</f>
        <v>-0.9996376988299858</v>
      </c>
      <c r="C238">
        <f>VLOOKUP($A238,mittaukset_2002!$A$4:$P$270,3,FALSE)</f>
        <v>49.92016130969631</v>
      </c>
      <c r="D238">
        <f>VLOOKUP($A238,mittaukset_2002!$A$4:$P$270,4,FALSE)</f>
        <v>2.8348201766195142</v>
      </c>
      <c r="E238">
        <f>VLOOKUP($A238,mittaukset_2002!$A$4:$P$270,5,FALSE)</f>
        <v>2515340.0771702947</v>
      </c>
      <c r="F238">
        <f>VLOOKUP($A238,mittaukset_2002!$A$4:$P$270,6,FALSE)</f>
        <v>6860056.622880894</v>
      </c>
      <c r="G238">
        <f>VLOOKUP($A238,mittaukset_2002!$A$4:$P$270,7,FALSE)</f>
        <v>160.8948201766195</v>
      </c>
      <c r="H238">
        <f>VLOOKUP($A238,mittaukset_2002!$A$4:$P$270,8,FALSE)</f>
        <v>2</v>
      </c>
      <c r="I238">
        <f>VLOOKUP($A238,mittaukset_2002!$A$4:$P$270,9,FALSE)</f>
        <v>11</v>
      </c>
      <c r="J238">
        <f>VLOOKUP($A238,mittaukset_2002!$A$4:$P$270,10,FALSE)</f>
        <v>315</v>
      </c>
      <c r="K238" t="str">
        <f>VLOOKUP($A238,mittaukset_2002!$A$4:$P$270,11,FALSE)</f>
        <v> </v>
      </c>
      <c r="L238">
        <f>VLOOKUP($A238,mittaukset_2002!$A$4:$P$270,12,FALSE)</f>
        <v>25.9</v>
      </c>
      <c r="M238">
        <f>VLOOKUP($A238,mittaukset_2002!$A$4:$P$270,13,FALSE)</f>
        <v>5</v>
      </c>
      <c r="N238">
        <f>VLOOKUP($A238,mittaukset_2002!$A$4:$P$270,14,FALSE)</f>
        <v>-99</v>
      </c>
      <c r="O238">
        <f>VLOOKUP($A238,mittaukset_2002!$A$4:$P$270,15,FALSE)</f>
        <v>-99</v>
      </c>
      <c r="P238">
        <f>VLOOKUP($A238,mittaukset_2002!$A$4:$P$270,16,FALSE)</f>
        <v>3</v>
      </c>
      <c r="Q238" t="str">
        <f>VLOOKUP($A238,mittaukset_2007!$A$2:$E$268,2,FALSE)</f>
        <v>kuusi</v>
      </c>
      <c r="R238">
        <f>VLOOKUP($A238,mittaukset_2007!$A$2:$E$268,3,FALSE)</f>
        <v>333</v>
      </c>
      <c r="S238">
        <f>VLOOKUP($A238,mittaukset_2007!$A$2:$E$268,4,FALSE)</f>
        <v>319</v>
      </c>
      <c r="T238">
        <f>VLOOKUP($A238,mittaukset_2007!$A$2:$E$268,5,FALSE)</f>
        <v>0</v>
      </c>
      <c r="U238">
        <f>IF(ISNA(VLOOKUP($A238,maastolomake_2010!$A$2:$AF$230,3,FALSE)),"",VLOOKUP($A238,maastolomake_2010!$A$2:$AF$230,3,FALSE))</f>
        <v>75</v>
      </c>
      <c r="V238">
        <f>IF(ISNA(VLOOKUP($A238,maastolomake_2010!$A$2:$AF$230,6,FALSE)),"",VLOOKUP($A238,maastolomake_2010!$A$2:$AF$230,6,FALSE))</f>
        <v>1</v>
      </c>
      <c r="W238">
        <f>IF(ISNA(VLOOKUP($A238,maastolomake_2010!$A$2:$AF$230,7,FALSE)),"",VLOOKUP($A238,maastolomake_2010!$A$2:$AF$230,7,FALSE))</f>
        <v>1</v>
      </c>
      <c r="X238">
        <f>IF(ISNA(VLOOKUP($A238,maastolomake_2010!$A$2:$AF$230,8,FALSE)),"",VLOOKUP($A238,maastolomake_2010!$A$2:$AF$230,8,FALSE))</f>
        <v>2</v>
      </c>
      <c r="Y238">
        <f>IF(ISNA(VLOOKUP($A238,maastolomake_2010!$A$2:$AF$230,9,FALSE)),"",VLOOKUP($A238,maastolomake_2010!$A$2:$AF$230,9,FALSE))</f>
        <v>11</v>
      </c>
      <c r="Z238">
        <f>IF(ISNA(VLOOKUP($A238,maastolomake_2010!$A$2:$AF$230,10,FALSE)),"",VLOOKUP($A238,maastolomake_2010!$A$2:$AF$230,10,FALSE))</f>
        <v>344</v>
      </c>
      <c r="AA238">
        <f>IF(ISNA(VLOOKUP($A238,maastolomake_2010!$A$2:$AF$230,32,FALSE)),"",IF(VLOOKUP($A238,maastolomake_2010!$A$2:$AF$230,32,FALSE)=0,"",VLOOKUP($A238,maastolomake_2010!$A$2:$AF$230,32,FALSE)))</f>
      </c>
    </row>
    <row r="239" spans="1:27" ht="12.75">
      <c r="A239">
        <v>261</v>
      </c>
      <c r="B239">
        <f>VLOOKUP($A239,mittaukset_2002!$A$4:$P$270,2,FALSE)</f>
        <v>-4.944945829445189</v>
      </c>
      <c r="C239">
        <f>VLOOKUP($A239,mittaukset_2002!$A$4:$P$270,3,FALSE)</f>
        <v>49.66506736597822</v>
      </c>
      <c r="D239">
        <f>VLOOKUP($A239,mittaukset_2002!$A$4:$P$270,4,FALSE)</f>
        <v>2.217645065060859</v>
      </c>
      <c r="E239">
        <f>VLOOKUP($A239,mittaukset_2002!$A$4:$P$270,5,FALSE)</f>
        <v>2515336.159277268</v>
      </c>
      <c r="F239">
        <f>VLOOKUP($A239,mittaukset_2002!$A$4:$P$270,6,FALSE)</f>
        <v>6860057.152638766</v>
      </c>
      <c r="G239">
        <f>VLOOKUP($A239,mittaukset_2002!$A$4:$P$270,7,FALSE)</f>
        <v>160.27764506506085</v>
      </c>
      <c r="H239">
        <f>VLOOKUP($A239,mittaukset_2002!$A$4:$P$270,8,FALSE)</f>
        <v>2</v>
      </c>
      <c r="I239">
        <f>VLOOKUP($A239,mittaukset_2002!$A$4:$P$270,9,FALSE)</f>
        <v>11</v>
      </c>
      <c r="J239">
        <f>VLOOKUP($A239,mittaukset_2002!$A$4:$P$270,10,FALSE)</f>
        <v>269</v>
      </c>
      <c r="K239" t="str">
        <f>VLOOKUP($A239,mittaukset_2002!$A$4:$P$270,11,FALSE)</f>
        <v> </v>
      </c>
      <c r="L239">
        <f>VLOOKUP($A239,mittaukset_2002!$A$4:$P$270,12,FALSE)</f>
        <v>25.7</v>
      </c>
      <c r="M239">
        <f>VLOOKUP($A239,mittaukset_2002!$A$4:$P$270,13,FALSE)</f>
        <v>7.1</v>
      </c>
      <c r="N239">
        <f>VLOOKUP($A239,mittaukset_2002!$A$4:$P$270,14,FALSE)</f>
        <v>4.53</v>
      </c>
      <c r="O239">
        <f>VLOOKUP($A239,mittaukset_2002!$A$4:$P$270,15,FALSE)</f>
        <v>3.15</v>
      </c>
      <c r="P239">
        <f>VLOOKUP($A239,mittaukset_2002!$A$4:$P$270,16,FALSE)</f>
        <v>3</v>
      </c>
      <c r="Q239" t="str">
        <f>VLOOKUP($A239,mittaukset_2007!$A$2:$E$268,2,FALSE)</f>
        <v>kuusi</v>
      </c>
      <c r="R239">
        <f>VLOOKUP($A239,mittaukset_2007!$A$2:$E$268,3,FALSE)</f>
        <v>286</v>
      </c>
      <c r="S239">
        <f>VLOOKUP($A239,mittaukset_2007!$A$2:$E$268,4,FALSE)</f>
        <v>297</v>
      </c>
      <c r="T239">
        <f>VLOOKUP($A239,mittaukset_2007!$A$2:$E$268,5,FALSE)</f>
        <v>0</v>
      </c>
      <c r="U239">
        <f>IF(ISNA(VLOOKUP($A239,maastolomake_2010!$A$2:$AF$230,3,FALSE)),"",VLOOKUP($A239,maastolomake_2010!$A$2:$AF$230,3,FALSE))</f>
        <v>74</v>
      </c>
      <c r="V239">
        <f>IF(ISNA(VLOOKUP($A239,maastolomake_2010!$A$2:$AF$230,6,FALSE)),"",VLOOKUP($A239,maastolomake_2010!$A$2:$AF$230,6,FALSE))</f>
        <v>1</v>
      </c>
      <c r="W239">
        <f>IF(ISNA(VLOOKUP($A239,maastolomake_2010!$A$2:$AF$230,7,FALSE)),"",VLOOKUP($A239,maastolomake_2010!$A$2:$AF$230,7,FALSE))</f>
        <v>1</v>
      </c>
      <c r="X239">
        <f>IF(ISNA(VLOOKUP($A239,maastolomake_2010!$A$2:$AF$230,8,FALSE)),"",VLOOKUP($A239,maastolomake_2010!$A$2:$AF$230,8,FALSE))</f>
        <v>2</v>
      </c>
      <c r="Y239">
        <f>IF(ISNA(VLOOKUP($A239,maastolomake_2010!$A$2:$AF$230,9,FALSE)),"",VLOOKUP($A239,maastolomake_2010!$A$2:$AF$230,9,FALSE))</f>
        <v>11</v>
      </c>
      <c r="Z239">
        <f>IF(ISNA(VLOOKUP($A239,maastolomake_2010!$A$2:$AF$230,10,FALSE)),"",VLOOKUP($A239,maastolomake_2010!$A$2:$AF$230,10,FALSE))</f>
        <v>298</v>
      </c>
      <c r="AA239">
        <f>IF(ISNA(VLOOKUP($A239,maastolomake_2010!$A$2:$AF$230,32,FALSE)),"",IF(VLOOKUP($A239,maastolomake_2010!$A$2:$AF$230,32,FALSE)=0,"",VLOOKUP($A239,maastolomake_2010!$A$2:$AF$230,32,FALSE)))</f>
      </c>
    </row>
    <row r="240" spans="1:27" ht="12.75">
      <c r="A240">
        <v>262</v>
      </c>
      <c r="B240">
        <f>VLOOKUP($A240,mittaukset_2002!$A$4:$P$270,2,FALSE)</f>
        <v>-7.1392795016445545</v>
      </c>
      <c r="C240">
        <f>VLOOKUP($A240,mittaukset_2002!$A$4:$P$270,3,FALSE)</f>
        <v>45.91026886584678</v>
      </c>
      <c r="D240">
        <f>VLOOKUP($A240,mittaukset_2002!$A$4:$P$270,4,FALSE)</f>
        <v>1.6247664695772221</v>
      </c>
      <c r="E240">
        <f>VLOOKUP($A240,mittaukset_2002!$A$4:$P$270,5,FALSE)</f>
        <v>2515333.2660717373</v>
      </c>
      <c r="F240">
        <f>VLOOKUP($A240,mittaukset_2002!$A$4:$P$270,6,FALSE)</f>
        <v>6860053.905644187</v>
      </c>
      <c r="G240">
        <f>VLOOKUP($A240,mittaukset_2002!$A$4:$P$270,7,FALSE)</f>
        <v>159.68476646957723</v>
      </c>
      <c r="H240">
        <f>VLOOKUP($A240,mittaukset_2002!$A$4:$P$270,8,FALSE)</f>
        <v>2</v>
      </c>
      <c r="I240">
        <f>VLOOKUP($A240,mittaukset_2002!$A$4:$P$270,9,FALSE)</f>
        <v>11</v>
      </c>
      <c r="J240">
        <f>VLOOKUP($A240,mittaukset_2002!$A$4:$P$270,10,FALSE)</f>
        <v>243</v>
      </c>
      <c r="K240" t="str">
        <f>VLOOKUP($A240,mittaukset_2002!$A$4:$P$270,11,FALSE)</f>
        <v>isot oksat 5 m:llä</v>
      </c>
      <c r="L240">
        <f>VLOOKUP($A240,mittaukset_2002!$A$4:$P$270,12,FALSE)</f>
        <v>24.9</v>
      </c>
      <c r="M240">
        <f>VLOOKUP($A240,mittaukset_2002!$A$4:$P$270,13,FALSE)</f>
        <v>11.7</v>
      </c>
      <c r="N240">
        <f>VLOOKUP($A240,mittaukset_2002!$A$4:$P$270,14,FALSE)</f>
        <v>-99</v>
      </c>
      <c r="O240">
        <f>VLOOKUP($A240,mittaukset_2002!$A$4:$P$270,15,FALSE)</f>
        <v>-99</v>
      </c>
      <c r="P240">
        <f>VLOOKUP($A240,mittaukset_2002!$A$4:$P$270,16,FALSE)</f>
        <v>3</v>
      </c>
      <c r="Q240" t="str">
        <f>VLOOKUP($A240,mittaukset_2007!$A$2:$E$268,2,FALSE)</f>
        <v>kuusi</v>
      </c>
      <c r="R240">
        <f>VLOOKUP($A240,mittaukset_2007!$A$2:$E$268,3,FALSE)</f>
        <v>255</v>
      </c>
      <c r="S240">
        <f>VLOOKUP($A240,mittaukset_2007!$A$2:$E$268,4,FALSE)</f>
        <v>248</v>
      </c>
      <c r="T240">
        <f>VLOOKUP($A240,mittaukset_2007!$A$2:$E$268,5,FALSE)</f>
        <v>1</v>
      </c>
      <c r="U240">
        <f>IF(ISNA(VLOOKUP($A240,maastolomake_2010!$A$2:$AF$230,3,FALSE)),"",VLOOKUP($A240,maastolomake_2010!$A$2:$AF$230,3,FALSE))</f>
      </c>
      <c r="V240">
        <f>IF(ISNA(VLOOKUP($A240,maastolomake_2010!$A$2:$AF$230,6,FALSE)),"",VLOOKUP($A240,maastolomake_2010!$A$2:$AF$230,6,FALSE))</f>
      </c>
      <c r="W240">
        <f>IF(ISNA(VLOOKUP($A240,maastolomake_2010!$A$2:$AF$230,7,FALSE)),"",VLOOKUP($A240,maastolomake_2010!$A$2:$AF$230,7,FALSE))</f>
      </c>
      <c r="X240">
        <f>IF(ISNA(VLOOKUP($A240,maastolomake_2010!$A$2:$AF$230,8,FALSE)),"",VLOOKUP($A240,maastolomake_2010!$A$2:$AF$230,8,FALSE))</f>
      </c>
      <c r="Y240">
        <f>IF(ISNA(VLOOKUP($A240,maastolomake_2010!$A$2:$AF$230,9,FALSE)),"",VLOOKUP($A240,maastolomake_2010!$A$2:$AF$230,9,FALSE))</f>
      </c>
      <c r="Z240">
        <f>IF(ISNA(VLOOKUP($A240,maastolomake_2010!$A$2:$AF$230,10,FALSE)),"",VLOOKUP($A240,maastolomake_2010!$A$2:$AF$230,10,FALSE))</f>
      </c>
      <c r="AA240">
        <f>IF(ISNA(VLOOKUP($A240,maastolomake_2010!$A$2:$AF$230,32,FALSE)),"",IF(VLOOKUP($A240,maastolomake_2010!$A$2:$AF$230,32,FALSE)=0,"",VLOOKUP($A240,maastolomake_2010!$A$2:$AF$230,32,FALSE)))</f>
      </c>
    </row>
    <row r="241" spans="1:27" ht="12.75">
      <c r="A241">
        <v>263</v>
      </c>
      <c r="B241">
        <f>VLOOKUP($A241,mittaukset_2002!$A$4:$P$270,2,FALSE)</f>
        <v>-6.5773134557337185</v>
      </c>
      <c r="C241">
        <f>VLOOKUP($A241,mittaukset_2002!$A$4:$P$270,3,FALSE)</f>
        <v>42.584808581622504</v>
      </c>
      <c r="D241">
        <f>VLOOKUP($A241,mittaukset_2002!$A$4:$P$270,4,FALSE)</f>
        <v>1.6846730089167068</v>
      </c>
      <c r="E241">
        <f>VLOOKUP($A241,mittaukset_2002!$A$4:$P$270,5,FALSE)</f>
        <v>2515333.1596492175</v>
      </c>
      <c r="F241">
        <f>VLOOKUP($A241,mittaukset_2002!$A$4:$P$270,6,FALSE)</f>
        <v>6860050.534714614</v>
      </c>
      <c r="G241">
        <f>VLOOKUP($A241,mittaukset_2002!$A$4:$P$270,7,FALSE)</f>
        <v>159.74467300891672</v>
      </c>
      <c r="H241">
        <f>VLOOKUP($A241,mittaukset_2002!$A$4:$P$270,8,FALSE)</f>
        <v>2</v>
      </c>
      <c r="I241">
        <f>VLOOKUP($A241,mittaukset_2002!$A$4:$P$270,9,FALSE)</f>
        <v>11</v>
      </c>
      <c r="J241">
        <f>VLOOKUP($A241,mittaukset_2002!$A$4:$P$270,10,FALSE)</f>
        <v>273</v>
      </c>
      <c r="K241" t="str">
        <f>VLOOKUP($A241,mittaukset_2002!$A$4:$P$270,11,FALSE)</f>
        <v> </v>
      </c>
      <c r="L241">
        <f>VLOOKUP($A241,mittaukset_2002!$A$4:$P$270,12,FALSE)</f>
        <v>24.5</v>
      </c>
      <c r="M241">
        <f>VLOOKUP($A241,mittaukset_2002!$A$4:$P$270,13,FALSE)</f>
        <v>13.9</v>
      </c>
      <c r="N241">
        <f>VLOOKUP($A241,mittaukset_2002!$A$4:$P$270,14,FALSE)</f>
        <v>-99</v>
      </c>
      <c r="O241">
        <f>VLOOKUP($A241,mittaukset_2002!$A$4:$P$270,15,FALSE)</f>
        <v>-99</v>
      </c>
      <c r="P241">
        <f>VLOOKUP($A241,mittaukset_2002!$A$4:$P$270,16,FALSE)</f>
        <v>3</v>
      </c>
      <c r="Q241" t="str">
        <f>VLOOKUP($A241,mittaukset_2007!$A$2:$E$268,2,FALSE)</f>
        <v>kuusi</v>
      </c>
      <c r="R241">
        <f>VLOOKUP($A241,mittaukset_2007!$A$2:$E$268,3,FALSE)</f>
        <v>280</v>
      </c>
      <c r="S241">
        <f>VLOOKUP($A241,mittaukset_2007!$A$2:$E$268,4,FALSE)</f>
        <v>279</v>
      </c>
      <c r="T241">
        <f>VLOOKUP($A241,mittaukset_2007!$A$2:$E$268,5,FALSE)</f>
        <v>0</v>
      </c>
      <c r="U241">
        <f>IF(ISNA(VLOOKUP($A241,maastolomake_2010!$A$2:$AF$230,3,FALSE)),"",VLOOKUP($A241,maastolomake_2010!$A$2:$AF$230,3,FALSE))</f>
        <v>26</v>
      </c>
      <c r="V241">
        <f>IF(ISNA(VLOOKUP($A241,maastolomake_2010!$A$2:$AF$230,6,FALSE)),"",VLOOKUP($A241,maastolomake_2010!$A$2:$AF$230,6,FALSE))</f>
        <v>1</v>
      </c>
      <c r="W241">
        <f>IF(ISNA(VLOOKUP($A241,maastolomake_2010!$A$2:$AF$230,7,FALSE)),"",VLOOKUP($A241,maastolomake_2010!$A$2:$AF$230,7,FALSE))</f>
        <v>1</v>
      </c>
      <c r="X241">
        <f>IF(ISNA(VLOOKUP($A241,maastolomake_2010!$A$2:$AF$230,8,FALSE)),"",VLOOKUP($A241,maastolomake_2010!$A$2:$AF$230,8,FALSE))</f>
        <v>2</v>
      </c>
      <c r="Y241">
        <f>IF(ISNA(VLOOKUP($A241,maastolomake_2010!$A$2:$AF$230,9,FALSE)),"",VLOOKUP($A241,maastolomake_2010!$A$2:$AF$230,9,FALSE))</f>
        <v>11</v>
      </c>
      <c r="Z241">
        <f>IF(ISNA(VLOOKUP($A241,maastolomake_2010!$A$2:$AF$230,10,FALSE)),"",VLOOKUP($A241,maastolomake_2010!$A$2:$AF$230,10,FALSE))</f>
        <v>287</v>
      </c>
      <c r="AA241">
        <f>IF(ISNA(VLOOKUP($A241,maastolomake_2010!$A$2:$AF$230,32,FALSE)),"",IF(VLOOKUP($A241,maastolomake_2010!$A$2:$AF$230,32,FALSE)=0,"",VLOOKUP($A241,maastolomake_2010!$A$2:$AF$230,32,FALSE)))</f>
      </c>
    </row>
    <row r="242" spans="1:27" ht="12.75">
      <c r="A242">
        <v>264</v>
      </c>
      <c r="B242">
        <f>VLOOKUP($A242,mittaukset_2002!$A$4:$P$270,2,FALSE)</f>
        <v>-0.9443689344327755</v>
      </c>
      <c r="C242">
        <f>VLOOKUP($A242,mittaukset_2002!$A$4:$P$270,3,FALSE)</f>
        <v>44.75914436767413</v>
      </c>
      <c r="D242">
        <f>VLOOKUP($A242,mittaukset_2002!$A$4:$P$270,4,FALSE)</f>
        <v>2.6621603851543023</v>
      </c>
      <c r="E242">
        <f>VLOOKUP($A242,mittaukset_2002!$A$4:$P$270,5,FALSE)</f>
        <v>2515339.1112357886</v>
      </c>
      <c r="F242">
        <f>VLOOKUP($A242,mittaukset_2002!$A$4:$P$270,6,FALSE)</f>
        <v>6860051.552760476</v>
      </c>
      <c r="G242">
        <f>VLOOKUP($A242,mittaukset_2002!$A$4:$P$270,7,FALSE)</f>
        <v>160.7221603851543</v>
      </c>
      <c r="H242">
        <f>VLOOKUP($A242,mittaukset_2002!$A$4:$P$270,8,FALSE)</f>
        <v>2</v>
      </c>
      <c r="I242">
        <f>VLOOKUP($A242,mittaukset_2002!$A$4:$P$270,9,FALSE)</f>
        <v>11</v>
      </c>
      <c r="J242">
        <f>VLOOKUP($A242,mittaukset_2002!$A$4:$P$270,10,FALSE)</f>
        <v>214</v>
      </c>
      <c r="K242" t="str">
        <f>VLOOKUP($A242,mittaukset_2002!$A$4:$P$270,11,FALSE)</f>
        <v> </v>
      </c>
      <c r="L242">
        <f>VLOOKUP($A242,mittaukset_2002!$A$4:$P$270,12,FALSE)</f>
        <v>21.9</v>
      </c>
      <c r="M242">
        <f>VLOOKUP($A242,mittaukset_2002!$A$4:$P$270,13,FALSE)</f>
        <v>9.9</v>
      </c>
      <c r="N242">
        <f>VLOOKUP($A242,mittaukset_2002!$A$4:$P$270,14,FALSE)</f>
        <v>-99</v>
      </c>
      <c r="O242">
        <f>VLOOKUP($A242,mittaukset_2002!$A$4:$P$270,15,FALSE)</f>
        <v>-99</v>
      </c>
      <c r="P242">
        <f>VLOOKUP($A242,mittaukset_2002!$A$4:$P$270,16,FALSE)</f>
        <v>3</v>
      </c>
      <c r="Q242" t="str">
        <f>VLOOKUP($A242,mittaukset_2007!$A$2:$E$268,2,FALSE)</f>
        <v>kuusi</v>
      </c>
      <c r="R242">
        <f>VLOOKUP($A242,mittaukset_2007!$A$2:$E$268,3,FALSE)</f>
        <v>230</v>
      </c>
      <c r="S242">
        <f>VLOOKUP($A242,mittaukset_2007!$A$2:$E$268,4,FALSE)</f>
        <v>238</v>
      </c>
      <c r="T242">
        <f>VLOOKUP($A242,mittaukset_2007!$A$2:$E$268,5,FALSE)</f>
        <v>0</v>
      </c>
      <c r="U242">
        <f>IF(ISNA(VLOOKUP($A242,maastolomake_2010!$A$2:$AF$230,3,FALSE)),"",VLOOKUP($A242,maastolomake_2010!$A$2:$AF$230,3,FALSE))</f>
        <v>73</v>
      </c>
      <c r="V242">
        <f>IF(ISNA(VLOOKUP($A242,maastolomake_2010!$A$2:$AF$230,6,FALSE)),"",VLOOKUP($A242,maastolomake_2010!$A$2:$AF$230,6,FALSE))</f>
        <v>1</v>
      </c>
      <c r="W242">
        <f>IF(ISNA(VLOOKUP($A242,maastolomake_2010!$A$2:$AF$230,7,FALSE)),"",VLOOKUP($A242,maastolomake_2010!$A$2:$AF$230,7,FALSE))</f>
        <v>1</v>
      </c>
      <c r="X242">
        <f>IF(ISNA(VLOOKUP($A242,maastolomake_2010!$A$2:$AF$230,8,FALSE)),"",VLOOKUP($A242,maastolomake_2010!$A$2:$AF$230,8,FALSE))</f>
        <v>2</v>
      </c>
      <c r="Y242">
        <f>IF(ISNA(VLOOKUP($A242,maastolomake_2010!$A$2:$AF$230,9,FALSE)),"",VLOOKUP($A242,maastolomake_2010!$A$2:$AF$230,9,FALSE))</f>
        <v>11</v>
      </c>
      <c r="Z242">
        <f>IF(ISNA(VLOOKUP($A242,maastolomake_2010!$A$2:$AF$230,10,FALSE)),"",VLOOKUP($A242,maastolomake_2010!$A$2:$AF$230,10,FALSE))</f>
        <v>243</v>
      </c>
      <c r="AA242">
        <f>IF(ISNA(VLOOKUP($A242,maastolomake_2010!$A$2:$AF$230,32,FALSE)),"",IF(VLOOKUP($A242,maastolomake_2010!$A$2:$AF$230,32,FALSE)=0,"",VLOOKUP($A242,maastolomake_2010!$A$2:$AF$230,32,FALSE)))</f>
      </c>
    </row>
    <row r="243" spans="1:27" ht="12.75">
      <c r="A243">
        <v>265</v>
      </c>
      <c r="B243">
        <f>VLOOKUP($A243,mittaukset_2002!$A$4:$P$270,2,FALSE)</f>
        <v>1.9259600909293093</v>
      </c>
      <c r="C243">
        <f>VLOOKUP($A243,mittaukset_2002!$A$4:$P$270,3,FALSE)</f>
        <v>39.42891015697344</v>
      </c>
      <c r="D243">
        <f>VLOOKUP($A243,mittaukset_2002!$A$4:$P$270,4,FALSE)</f>
        <v>3.0410716861027933</v>
      </c>
      <c r="E243">
        <f>VLOOKUP($A243,mittaukset_2002!$A$4:$P$270,5,FALSE)</f>
        <v>2515340.871376676</v>
      </c>
      <c r="F243">
        <f>VLOOKUP($A243,mittaukset_2002!$A$4:$P$270,6,FALSE)</f>
        <v>6860045.760343924</v>
      </c>
      <c r="G243">
        <f>VLOOKUP($A243,mittaukset_2002!$A$4:$P$270,7,FALSE)</f>
        <v>161.10107168610278</v>
      </c>
      <c r="H243">
        <f>VLOOKUP($A243,mittaukset_2002!$A$4:$P$270,8,FALSE)</f>
        <v>2</v>
      </c>
      <c r="I243">
        <f>VLOOKUP($A243,mittaukset_2002!$A$4:$P$270,9,FALSE)</f>
        <v>11</v>
      </c>
      <c r="J243">
        <f>VLOOKUP($A243,mittaukset_2002!$A$4:$P$270,10,FALSE)</f>
        <v>252</v>
      </c>
      <c r="K243" t="str">
        <f>VLOOKUP($A243,mittaukset_2002!$A$4:$P$270,11,FALSE)</f>
        <v> </v>
      </c>
      <c r="L243">
        <f>VLOOKUP($A243,mittaukset_2002!$A$4:$P$270,12,FALSE)</f>
        <v>23.6</v>
      </c>
      <c r="M243">
        <f>VLOOKUP($A243,mittaukset_2002!$A$4:$P$270,13,FALSE)</f>
        <v>9.3</v>
      </c>
      <c r="N243">
        <f>VLOOKUP($A243,mittaukset_2002!$A$4:$P$270,14,FALSE)</f>
        <v>-99</v>
      </c>
      <c r="O243">
        <f>VLOOKUP($A243,mittaukset_2002!$A$4:$P$270,15,FALSE)</f>
        <v>-99</v>
      </c>
      <c r="P243">
        <f>VLOOKUP($A243,mittaukset_2002!$A$4:$P$270,16,FALSE)</f>
        <v>4</v>
      </c>
      <c r="Q243" t="str">
        <f>VLOOKUP($A243,mittaukset_2007!$A$2:$E$268,2,FALSE)</f>
        <v>kuusi</v>
      </c>
      <c r="R243">
        <f>VLOOKUP($A243,mittaukset_2007!$A$2:$E$268,3,FALSE)</f>
        <v>275</v>
      </c>
      <c r="S243">
        <f>VLOOKUP($A243,mittaukset_2007!$A$2:$E$268,4,FALSE)</f>
        <v>263</v>
      </c>
      <c r="T243">
        <f>VLOOKUP($A243,mittaukset_2007!$A$2:$E$268,5,FALSE)</f>
        <v>0</v>
      </c>
      <c r="U243">
        <f>IF(ISNA(VLOOKUP($A243,maastolomake_2010!$A$2:$AF$230,3,FALSE)),"",VLOOKUP($A243,maastolomake_2010!$A$2:$AF$230,3,FALSE))</f>
      </c>
      <c r="V243">
        <f>IF(ISNA(VLOOKUP($A243,maastolomake_2010!$A$2:$AF$230,6,FALSE)),"",VLOOKUP($A243,maastolomake_2010!$A$2:$AF$230,6,FALSE))</f>
      </c>
      <c r="W243">
        <f>IF(ISNA(VLOOKUP($A243,maastolomake_2010!$A$2:$AF$230,7,FALSE)),"",VLOOKUP($A243,maastolomake_2010!$A$2:$AF$230,7,FALSE))</f>
      </c>
      <c r="X243">
        <f>IF(ISNA(VLOOKUP($A243,maastolomake_2010!$A$2:$AF$230,8,FALSE)),"",VLOOKUP($A243,maastolomake_2010!$A$2:$AF$230,8,FALSE))</f>
      </c>
      <c r="Y243">
        <f>IF(ISNA(VLOOKUP($A243,maastolomake_2010!$A$2:$AF$230,9,FALSE)),"",VLOOKUP($A243,maastolomake_2010!$A$2:$AF$230,9,FALSE))</f>
      </c>
      <c r="Z243">
        <f>IF(ISNA(VLOOKUP($A243,maastolomake_2010!$A$2:$AF$230,10,FALSE)),"",VLOOKUP($A243,maastolomake_2010!$A$2:$AF$230,10,FALSE))</f>
      </c>
      <c r="AA243">
        <f>IF(ISNA(VLOOKUP($A243,maastolomake_2010!$A$2:$AF$230,32,FALSE)),"",IF(VLOOKUP($A243,maastolomake_2010!$A$2:$AF$230,32,FALSE)=0,"",VLOOKUP($A243,maastolomake_2010!$A$2:$AF$230,32,FALSE)))</f>
      </c>
    </row>
    <row r="244" spans="1:27" ht="12.75">
      <c r="A244">
        <v>266</v>
      </c>
      <c r="B244">
        <f>VLOOKUP($A244,mittaukset_2002!$A$4:$P$270,2,FALSE)</f>
        <v>-0.76728432093112</v>
      </c>
      <c r="C244">
        <f>VLOOKUP($A244,mittaukset_2002!$A$4:$P$270,3,FALSE)</f>
        <v>35.64436647392617</v>
      </c>
      <c r="D244">
        <f>VLOOKUP($A244,mittaukset_2002!$A$4:$P$270,4,FALSE)</f>
        <v>2.5168427851453345</v>
      </c>
      <c r="E244">
        <f>VLOOKUP($A244,mittaukset_2002!$A$4:$P$270,5,FALSE)</f>
        <v>2515337.483223974</v>
      </c>
      <c r="F244">
        <f>VLOOKUP($A244,mittaukset_2002!$A$4:$P$270,6,FALSE)</f>
        <v>6860042.58280437</v>
      </c>
      <c r="G244">
        <f>VLOOKUP($A244,mittaukset_2002!$A$4:$P$270,7,FALSE)</f>
        <v>160.57684278514535</v>
      </c>
      <c r="H244">
        <f>VLOOKUP($A244,mittaukset_2002!$A$4:$P$270,8,FALSE)</f>
        <v>2</v>
      </c>
      <c r="I244">
        <f>VLOOKUP($A244,mittaukset_2002!$A$4:$P$270,9,FALSE)</f>
        <v>11</v>
      </c>
      <c r="J244">
        <f>VLOOKUP($A244,mittaukset_2002!$A$4:$P$270,10,FALSE)</f>
        <v>258</v>
      </c>
      <c r="K244" t="str">
        <f>VLOOKUP($A244,mittaukset_2002!$A$4:$P$270,11,FALSE)</f>
        <v> </v>
      </c>
      <c r="L244">
        <f>VLOOKUP($A244,mittaukset_2002!$A$4:$P$270,12,FALSE)</f>
        <v>24.1</v>
      </c>
      <c r="M244">
        <f>VLOOKUP($A244,mittaukset_2002!$A$4:$P$270,13,FALSE)</f>
        <v>13</v>
      </c>
      <c r="N244">
        <f>VLOOKUP($A244,mittaukset_2002!$A$4:$P$270,14,FALSE)</f>
        <v>-99</v>
      </c>
      <c r="O244">
        <f>VLOOKUP($A244,mittaukset_2002!$A$4:$P$270,15,FALSE)</f>
        <v>-99</v>
      </c>
      <c r="P244">
        <f>VLOOKUP($A244,mittaukset_2002!$A$4:$P$270,16,FALSE)</f>
        <v>3</v>
      </c>
      <c r="Q244" t="str">
        <f>VLOOKUP($A244,mittaukset_2007!$A$2:$E$268,2,FALSE)</f>
        <v>kuusi</v>
      </c>
      <c r="R244">
        <f>VLOOKUP($A244,mittaukset_2007!$A$2:$E$268,3,FALSE)</f>
        <v>280</v>
      </c>
      <c r="S244">
        <f>VLOOKUP($A244,mittaukset_2007!$A$2:$E$268,4,FALSE)</f>
        <v>266</v>
      </c>
      <c r="T244">
        <f>VLOOKUP($A244,mittaukset_2007!$A$2:$E$268,5,FALSE)</f>
        <v>0</v>
      </c>
      <c r="U244">
        <f>IF(ISNA(VLOOKUP($A244,maastolomake_2010!$A$2:$AF$230,3,FALSE)),"",VLOOKUP($A244,maastolomake_2010!$A$2:$AF$230,3,FALSE))</f>
        <v>71</v>
      </c>
      <c r="V244">
        <f>IF(ISNA(VLOOKUP($A244,maastolomake_2010!$A$2:$AF$230,6,FALSE)),"",VLOOKUP($A244,maastolomake_2010!$A$2:$AF$230,6,FALSE))</f>
        <v>1</v>
      </c>
      <c r="W244">
        <f>IF(ISNA(VLOOKUP($A244,maastolomake_2010!$A$2:$AF$230,7,FALSE)),"",VLOOKUP($A244,maastolomake_2010!$A$2:$AF$230,7,FALSE))</f>
        <v>1</v>
      </c>
      <c r="X244">
        <f>IF(ISNA(VLOOKUP($A244,maastolomake_2010!$A$2:$AF$230,8,FALSE)),"",VLOOKUP($A244,maastolomake_2010!$A$2:$AF$230,8,FALSE))</f>
        <v>2</v>
      </c>
      <c r="Y244">
        <f>IF(ISNA(VLOOKUP($A244,maastolomake_2010!$A$2:$AF$230,9,FALSE)),"",VLOOKUP($A244,maastolomake_2010!$A$2:$AF$230,9,FALSE))</f>
        <v>11</v>
      </c>
      <c r="Z244">
        <f>IF(ISNA(VLOOKUP($A244,maastolomake_2010!$A$2:$AF$230,10,FALSE)),"",VLOOKUP($A244,maastolomake_2010!$A$2:$AF$230,10,FALSE))</f>
        <v>293</v>
      </c>
      <c r="AA244">
        <f>IF(ISNA(VLOOKUP($A244,maastolomake_2010!$A$2:$AF$230,32,FALSE)),"",IF(VLOOKUP($A244,maastolomake_2010!$A$2:$AF$230,32,FALSE)=0,"",VLOOKUP($A244,maastolomake_2010!$A$2:$AF$230,32,FALSE)))</f>
      </c>
    </row>
    <row r="245" spans="1:27" ht="12.75">
      <c r="A245">
        <v>267</v>
      </c>
      <c r="B245">
        <f>VLOOKUP($A245,mittaukset_2002!$A$4:$P$270,2,FALSE)</f>
        <v>-4.515931222563035</v>
      </c>
      <c r="C245">
        <f>VLOOKUP($A245,mittaukset_2002!$A$4:$P$270,3,FALSE)</f>
        <v>35.65229617864163</v>
      </c>
      <c r="D245">
        <f>VLOOKUP($A245,mittaukset_2002!$A$4:$P$270,4,FALSE)</f>
        <v>2.3317358998196225</v>
      </c>
      <c r="E245">
        <f>VLOOKUP($A245,mittaukset_2002!$A$4:$P$270,5,FALSE)</f>
        <v>2515333.810100837</v>
      </c>
      <c r="F245">
        <f>VLOOKUP($A245,mittaukset_2002!$A$4:$P$270,6,FALSE)</f>
        <v>6860043.331525208</v>
      </c>
      <c r="G245">
        <f>VLOOKUP($A245,mittaukset_2002!$A$4:$P$270,7,FALSE)</f>
        <v>160.39173589981962</v>
      </c>
      <c r="H245">
        <f>VLOOKUP($A245,mittaukset_2002!$A$4:$P$270,8,FALSE)</f>
        <v>2</v>
      </c>
      <c r="I245">
        <f>VLOOKUP($A245,mittaukset_2002!$A$4:$P$270,9,FALSE)</f>
        <v>11</v>
      </c>
      <c r="J245">
        <f>VLOOKUP($A245,mittaukset_2002!$A$4:$P$270,10,FALSE)</f>
        <v>231</v>
      </c>
      <c r="K245" t="str">
        <f>VLOOKUP($A245,mittaukset_2002!$A$4:$P$270,11,FALSE)</f>
        <v> </v>
      </c>
      <c r="L245">
        <f>VLOOKUP($A245,mittaukset_2002!$A$4:$P$270,12,FALSE)</f>
        <v>24.2</v>
      </c>
      <c r="M245">
        <f>VLOOKUP($A245,mittaukset_2002!$A$4:$P$270,13,FALSE)</f>
        <v>14.6</v>
      </c>
      <c r="N245">
        <f>VLOOKUP($A245,mittaukset_2002!$A$4:$P$270,14,FALSE)</f>
        <v>-99</v>
      </c>
      <c r="O245">
        <f>VLOOKUP($A245,mittaukset_2002!$A$4:$P$270,15,FALSE)</f>
        <v>-99</v>
      </c>
      <c r="P245">
        <f>VLOOKUP($A245,mittaukset_2002!$A$4:$P$270,16,FALSE)</f>
        <v>3</v>
      </c>
      <c r="Q245" t="str">
        <f>VLOOKUP($A245,mittaukset_2007!$A$2:$E$268,2,FALSE)</f>
        <v>kuusi</v>
      </c>
      <c r="R245">
        <f>VLOOKUP($A245,mittaukset_2007!$A$2:$E$268,3,FALSE)</f>
        <v>230</v>
      </c>
      <c r="S245">
        <f>VLOOKUP($A245,mittaukset_2007!$A$2:$E$268,4,FALSE)</f>
        <v>228</v>
      </c>
      <c r="T245">
        <f>VLOOKUP($A245,mittaukset_2007!$A$2:$E$268,5,FALSE)</f>
        <v>1</v>
      </c>
      <c r="U245">
        <f>IF(ISNA(VLOOKUP($A245,maastolomake_2010!$A$2:$AF$230,3,FALSE)),"",VLOOKUP($A245,maastolomake_2010!$A$2:$AF$230,3,FALSE))</f>
      </c>
      <c r="V245">
        <f>IF(ISNA(VLOOKUP($A245,maastolomake_2010!$A$2:$AF$230,6,FALSE)),"",VLOOKUP($A245,maastolomake_2010!$A$2:$AF$230,6,FALSE))</f>
      </c>
      <c r="W245">
        <f>IF(ISNA(VLOOKUP($A245,maastolomake_2010!$A$2:$AF$230,7,FALSE)),"",VLOOKUP($A245,maastolomake_2010!$A$2:$AF$230,7,FALSE))</f>
      </c>
      <c r="X245">
        <f>IF(ISNA(VLOOKUP($A245,maastolomake_2010!$A$2:$AF$230,8,FALSE)),"",VLOOKUP($A245,maastolomake_2010!$A$2:$AF$230,8,FALSE))</f>
      </c>
      <c r="Y245">
        <f>IF(ISNA(VLOOKUP($A245,maastolomake_2010!$A$2:$AF$230,9,FALSE)),"",VLOOKUP($A245,maastolomake_2010!$A$2:$AF$230,9,FALSE))</f>
      </c>
      <c r="Z245">
        <f>IF(ISNA(VLOOKUP($A245,maastolomake_2010!$A$2:$AF$230,10,FALSE)),"",VLOOKUP($A245,maastolomake_2010!$A$2:$AF$230,10,FALSE))</f>
      </c>
      <c r="AA245">
        <f>IF(ISNA(VLOOKUP($A245,maastolomake_2010!$A$2:$AF$230,32,FALSE)),"",IF(VLOOKUP($A245,maastolomake_2010!$A$2:$AF$230,32,FALSE)=0,"",VLOOKUP($A245,maastolomake_2010!$A$2:$AF$230,32,FALSE)))</f>
      </c>
    </row>
    <row r="246" spans="1:27" ht="12.75">
      <c r="A246">
        <v>268</v>
      </c>
      <c r="B246">
        <f>VLOOKUP($A246,mittaukset_2002!$A$4:$P$270,2,FALSE)</f>
        <v>-6.635143174176276</v>
      </c>
      <c r="C246">
        <f>VLOOKUP($A246,mittaukset_2002!$A$4:$P$270,3,FALSE)</f>
        <v>35.62722476088785</v>
      </c>
      <c r="D246">
        <f>VLOOKUP($A246,mittaukset_2002!$A$4:$P$270,4,FALSE)</f>
        <v>1.9078936885429063</v>
      </c>
      <c r="E246">
        <f>VLOOKUP($A246,mittaukset_2002!$A$4:$P$270,5,FALSE)</f>
        <v>2515331.7277428983</v>
      </c>
      <c r="F246">
        <f>VLOOKUP($A246,mittaukset_2002!$A$4:$P$270,6,FALSE)</f>
        <v>6860043.725826218</v>
      </c>
      <c r="G246">
        <f>VLOOKUP($A246,mittaukset_2002!$A$4:$P$270,7,FALSE)</f>
        <v>159.96789368854292</v>
      </c>
      <c r="H246">
        <f>VLOOKUP($A246,mittaukset_2002!$A$4:$P$270,8,FALSE)</f>
        <v>2</v>
      </c>
      <c r="I246">
        <f>VLOOKUP($A246,mittaukset_2002!$A$4:$P$270,9,FALSE)</f>
        <v>11</v>
      </c>
      <c r="J246">
        <f>VLOOKUP($A246,mittaukset_2002!$A$4:$P$270,10,FALSE)</f>
        <v>284</v>
      </c>
      <c r="K246" t="str">
        <f>VLOOKUP($A246,mittaukset_2002!$A$4:$P$270,11,FALSE)</f>
        <v> </v>
      </c>
      <c r="L246">
        <f>VLOOKUP($A246,mittaukset_2002!$A$4:$P$270,12,FALSE)</f>
        <v>26.2</v>
      </c>
      <c r="M246">
        <f>VLOOKUP($A246,mittaukset_2002!$A$4:$P$270,13,FALSE)</f>
        <v>13.6</v>
      </c>
      <c r="N246">
        <f>VLOOKUP($A246,mittaukset_2002!$A$4:$P$270,14,FALSE)</f>
        <v>-99</v>
      </c>
      <c r="O246">
        <f>VLOOKUP($A246,mittaukset_2002!$A$4:$P$270,15,FALSE)</f>
        <v>-99</v>
      </c>
      <c r="P246">
        <f>VLOOKUP($A246,mittaukset_2002!$A$4:$P$270,16,FALSE)</f>
        <v>3</v>
      </c>
      <c r="Q246" t="str">
        <f>VLOOKUP($A246,mittaukset_2007!$A$2:$E$268,2,FALSE)</f>
        <v>kuusi</v>
      </c>
      <c r="R246">
        <f>VLOOKUP($A246,mittaukset_2007!$A$2:$E$268,3,FALSE)</f>
        <v>289</v>
      </c>
      <c r="S246">
        <f>VLOOKUP($A246,mittaukset_2007!$A$2:$E$268,4,FALSE)</f>
        <v>292</v>
      </c>
      <c r="T246">
        <f>VLOOKUP($A246,mittaukset_2007!$A$2:$E$268,5,FALSE)</f>
        <v>0</v>
      </c>
      <c r="U246">
        <f>IF(ISNA(VLOOKUP($A246,maastolomake_2010!$A$2:$AF$230,3,FALSE)),"",VLOOKUP($A246,maastolomake_2010!$A$2:$AF$230,3,FALSE))</f>
        <v>70</v>
      </c>
      <c r="V246">
        <f>IF(ISNA(VLOOKUP($A246,maastolomake_2010!$A$2:$AF$230,6,FALSE)),"",VLOOKUP($A246,maastolomake_2010!$A$2:$AF$230,6,FALSE))</f>
        <v>1</v>
      </c>
      <c r="W246">
        <f>IF(ISNA(VLOOKUP($A246,maastolomake_2010!$A$2:$AF$230,7,FALSE)),"",VLOOKUP($A246,maastolomake_2010!$A$2:$AF$230,7,FALSE))</f>
        <v>1</v>
      </c>
      <c r="X246">
        <f>IF(ISNA(VLOOKUP($A246,maastolomake_2010!$A$2:$AF$230,8,FALSE)),"",VLOOKUP($A246,maastolomake_2010!$A$2:$AF$230,8,FALSE))</f>
        <v>2</v>
      </c>
      <c r="Y246">
        <f>IF(ISNA(VLOOKUP($A246,maastolomake_2010!$A$2:$AF$230,9,FALSE)),"",VLOOKUP($A246,maastolomake_2010!$A$2:$AF$230,9,FALSE))</f>
        <v>11</v>
      </c>
      <c r="Z246">
        <f>IF(ISNA(VLOOKUP($A246,maastolomake_2010!$A$2:$AF$230,10,FALSE)),"",VLOOKUP($A246,maastolomake_2010!$A$2:$AF$230,10,FALSE))</f>
        <v>299</v>
      </c>
      <c r="AA246">
        <f>IF(ISNA(VLOOKUP($A246,maastolomake_2010!$A$2:$AF$230,32,FALSE)),"",IF(VLOOKUP($A246,maastolomake_2010!$A$2:$AF$230,32,FALSE)=0,"",VLOOKUP($A246,maastolomake_2010!$A$2:$AF$230,32,FALSE)))</f>
      </c>
    </row>
    <row r="247" spans="1:27" ht="12.75">
      <c r="A247">
        <v>269</v>
      </c>
      <c r="B247">
        <f>VLOOKUP($A247,mittaukset_2002!$A$4:$P$270,2,FALSE)</f>
        <v>-6.844131338981004</v>
      </c>
      <c r="C247">
        <f>VLOOKUP($A247,mittaukset_2002!$A$4:$P$270,3,FALSE)</f>
        <v>39.05225971220887</v>
      </c>
      <c r="D247">
        <f>VLOOKUP($A247,mittaukset_2002!$A$4:$P$270,4,FALSE)</f>
        <v>1.798681862781463</v>
      </c>
      <c r="E247">
        <f>VLOOKUP($A247,mittaukset_2002!$A$4:$P$270,5,FALSE)</f>
        <v>2515332.1998611237</v>
      </c>
      <c r="F247">
        <f>VLOOKUP($A247,mittaukset_2002!$A$4:$P$270,6,FALSE)</f>
        <v>6860047.124597298</v>
      </c>
      <c r="G247">
        <f>VLOOKUP($A247,mittaukset_2002!$A$4:$P$270,7,FALSE)</f>
        <v>159.85868186278145</v>
      </c>
      <c r="H247">
        <f>VLOOKUP($A247,mittaukset_2002!$A$4:$P$270,8,FALSE)</f>
        <v>2</v>
      </c>
      <c r="I247">
        <f>VLOOKUP($A247,mittaukset_2002!$A$4:$P$270,9,FALSE)</f>
        <v>11</v>
      </c>
      <c r="J247">
        <f>VLOOKUP($A247,mittaukset_2002!$A$4:$P$270,10,FALSE)</f>
        <v>301</v>
      </c>
      <c r="K247" t="str">
        <f>VLOOKUP($A247,mittaukset_2002!$A$4:$P$270,11,FALSE)</f>
        <v> </v>
      </c>
      <c r="L247">
        <f>VLOOKUP($A247,mittaukset_2002!$A$4:$P$270,12,FALSE)</f>
        <v>28.4</v>
      </c>
      <c r="M247">
        <f>VLOOKUP($A247,mittaukset_2002!$A$4:$P$270,13,FALSE)</f>
        <v>18.2</v>
      </c>
      <c r="N247">
        <f>VLOOKUP($A247,mittaukset_2002!$A$4:$P$270,14,FALSE)</f>
        <v>-99</v>
      </c>
      <c r="O247">
        <f>VLOOKUP($A247,mittaukset_2002!$A$4:$P$270,15,FALSE)</f>
        <v>-99</v>
      </c>
      <c r="P247">
        <f>VLOOKUP($A247,mittaukset_2002!$A$4:$P$270,16,FALSE)</f>
        <v>3</v>
      </c>
      <c r="Q247" t="str">
        <f>VLOOKUP($A247,mittaukset_2007!$A$2:$E$268,2,FALSE)</f>
        <v>kuusi</v>
      </c>
      <c r="R247">
        <f>VLOOKUP($A247,mittaukset_2007!$A$2:$E$268,3,FALSE)</f>
        <v>312</v>
      </c>
      <c r="S247">
        <f>VLOOKUP($A247,mittaukset_2007!$A$2:$E$268,4,FALSE)</f>
        <v>316</v>
      </c>
      <c r="T247">
        <f>VLOOKUP($A247,mittaukset_2007!$A$2:$E$268,5,FALSE)</f>
        <v>0</v>
      </c>
      <c r="U247">
        <f>IF(ISNA(VLOOKUP($A247,maastolomake_2010!$A$2:$AF$230,3,FALSE)),"",VLOOKUP($A247,maastolomake_2010!$A$2:$AF$230,3,FALSE))</f>
        <v>72</v>
      </c>
      <c r="V247">
        <f>IF(ISNA(VLOOKUP($A247,maastolomake_2010!$A$2:$AF$230,6,FALSE)),"",VLOOKUP($A247,maastolomake_2010!$A$2:$AF$230,6,FALSE))</f>
        <v>1</v>
      </c>
      <c r="W247">
        <f>IF(ISNA(VLOOKUP($A247,maastolomake_2010!$A$2:$AF$230,7,FALSE)),"",VLOOKUP($A247,maastolomake_2010!$A$2:$AF$230,7,FALSE))</f>
        <v>1</v>
      </c>
      <c r="X247">
        <f>IF(ISNA(VLOOKUP($A247,maastolomake_2010!$A$2:$AF$230,8,FALSE)),"",VLOOKUP($A247,maastolomake_2010!$A$2:$AF$230,8,FALSE))</f>
        <v>2</v>
      </c>
      <c r="Y247">
        <f>IF(ISNA(VLOOKUP($A247,maastolomake_2010!$A$2:$AF$230,9,FALSE)),"",VLOOKUP($A247,maastolomake_2010!$A$2:$AF$230,9,FALSE))</f>
        <v>11</v>
      </c>
      <c r="Z247">
        <f>IF(ISNA(VLOOKUP($A247,maastolomake_2010!$A$2:$AF$230,10,FALSE)),"",VLOOKUP($A247,maastolomake_2010!$A$2:$AF$230,10,FALSE))</f>
        <v>324</v>
      </c>
      <c r="AA247">
        <f>IF(ISNA(VLOOKUP($A247,maastolomake_2010!$A$2:$AF$230,32,FALSE)),"",IF(VLOOKUP($A247,maastolomake_2010!$A$2:$AF$230,32,FALSE)=0,"",VLOOKUP($A247,maastolomake_2010!$A$2:$AF$230,32,FALSE)))</f>
      </c>
    </row>
    <row r="248" spans="1:27" ht="12.75">
      <c r="A248">
        <v>308</v>
      </c>
      <c r="B248">
        <f>VLOOKUP($A248,mittaukset_2002!$A$4:$P$270,2,FALSE)</f>
        <v>-6.664810670493079</v>
      </c>
      <c r="C248">
        <f>VLOOKUP($A248,mittaukset_2002!$A$4:$P$270,3,FALSE)</f>
        <v>19.853702654581852</v>
      </c>
      <c r="D248">
        <f>VLOOKUP($A248,mittaukset_2002!$A$4:$P$270,4,FALSE)</f>
        <v>-0.10446791434032529</v>
      </c>
      <c r="E248">
        <f>VLOOKUP($A248,mittaukset_2002!$A$4:$P$270,5,FALSE)</f>
        <v>2515328.5809082785</v>
      </c>
      <c r="F248">
        <f>VLOOKUP($A248,mittaukset_2002!$A$4:$P$270,6,FALSE)</f>
        <v>6860028.269361173</v>
      </c>
      <c r="G248">
        <f>VLOOKUP($A248,mittaukset_2002!$A$4:$P$270,7,FALSE)</f>
        <v>157.95553208565968</v>
      </c>
      <c r="H248">
        <f>VLOOKUP($A248,mittaukset_2002!$A$4:$P$270,8,FALSE)</f>
        <v>2</v>
      </c>
      <c r="I248">
        <f>VLOOKUP($A248,mittaukset_2002!$A$4:$P$270,9,FALSE)</f>
        <v>11</v>
      </c>
      <c r="J248">
        <f>VLOOKUP($A248,mittaukset_2002!$A$4:$P$270,10,FALSE)</f>
        <v>289</v>
      </c>
      <c r="K248" t="str">
        <f>VLOOKUP($A248,mittaukset_2002!$A$4:$P$270,11,FALSE)</f>
        <v> </v>
      </c>
      <c r="L248">
        <f>VLOOKUP($A248,mittaukset_2002!$A$4:$P$270,12,FALSE)</f>
        <v>27.6</v>
      </c>
      <c r="M248">
        <f>VLOOKUP($A248,mittaukset_2002!$A$4:$P$270,13,FALSE)</f>
        <v>15.3</v>
      </c>
      <c r="N248">
        <f>VLOOKUP($A248,mittaukset_2002!$A$4:$P$270,14,FALSE)</f>
        <v>-99</v>
      </c>
      <c r="O248">
        <f>VLOOKUP($A248,mittaukset_2002!$A$4:$P$270,15,FALSE)</f>
        <v>-99</v>
      </c>
      <c r="P248">
        <f>VLOOKUP($A248,mittaukset_2002!$A$4:$P$270,16,FALSE)</f>
        <v>3</v>
      </c>
      <c r="Q248" t="str">
        <f>VLOOKUP($A248,mittaukset_2007!$A$2:$E$268,2,FALSE)</f>
        <v>kuusi</v>
      </c>
      <c r="R248">
        <f>VLOOKUP($A248,mittaukset_2007!$A$2:$E$268,3,FALSE)</f>
        <v>300</v>
      </c>
      <c r="S248">
        <f>VLOOKUP($A248,mittaukset_2007!$A$2:$E$268,4,FALSE)</f>
        <v>308</v>
      </c>
      <c r="T248">
        <f>VLOOKUP($A248,mittaukset_2007!$A$2:$E$268,5,FALSE)</f>
        <v>0</v>
      </c>
      <c r="U248">
        <f>IF(ISNA(VLOOKUP($A248,maastolomake_2010!$A$2:$AF$230,3,FALSE)),"",VLOOKUP($A248,maastolomake_2010!$A$2:$AF$230,3,FALSE))</f>
        <v>64</v>
      </c>
      <c r="V248">
        <f>IF(ISNA(VLOOKUP($A248,maastolomake_2010!$A$2:$AF$230,6,FALSE)),"",VLOOKUP($A248,maastolomake_2010!$A$2:$AF$230,6,FALSE))</f>
        <v>1</v>
      </c>
      <c r="W248">
        <f>IF(ISNA(VLOOKUP($A248,maastolomake_2010!$A$2:$AF$230,7,FALSE)),"",VLOOKUP($A248,maastolomake_2010!$A$2:$AF$230,7,FALSE))</f>
        <v>1</v>
      </c>
      <c r="X248">
        <f>IF(ISNA(VLOOKUP($A248,maastolomake_2010!$A$2:$AF$230,8,FALSE)),"",VLOOKUP($A248,maastolomake_2010!$A$2:$AF$230,8,FALSE))</f>
        <v>2</v>
      </c>
      <c r="Y248">
        <f>IF(ISNA(VLOOKUP($A248,maastolomake_2010!$A$2:$AF$230,9,FALSE)),"",VLOOKUP($A248,maastolomake_2010!$A$2:$AF$230,9,FALSE))</f>
        <v>11</v>
      </c>
      <c r="Z248">
        <f>IF(ISNA(VLOOKUP($A248,maastolomake_2010!$A$2:$AF$230,10,FALSE)),"",VLOOKUP($A248,maastolomake_2010!$A$2:$AF$230,10,FALSE))</f>
        <v>307</v>
      </c>
      <c r="AA248">
        <f>IF(ISNA(VLOOKUP($A248,maastolomake_2010!$A$2:$AF$230,32,FALSE)),"",IF(VLOOKUP($A248,maastolomake_2010!$A$2:$AF$230,32,FALSE)=0,"",VLOOKUP($A248,maastolomake_2010!$A$2:$AF$230,32,FALSE)))</f>
      </c>
    </row>
    <row r="249" spans="1:27" ht="12.75">
      <c r="A249">
        <v>309</v>
      </c>
      <c r="B249">
        <f>VLOOKUP($A249,mittaukset_2002!$A$4:$P$270,2,FALSE)</f>
        <v>-6.8002651564124825</v>
      </c>
      <c r="C249">
        <f>VLOOKUP($A249,mittaukset_2002!$A$4:$P$270,3,FALSE)</f>
        <v>17.080914411609314</v>
      </c>
      <c r="D249">
        <f>VLOOKUP($A249,mittaukset_2002!$A$4:$P$270,4,FALSE)</f>
        <v>-0.27818678624907994</v>
      </c>
      <c r="E249">
        <f>VLOOKUP($A249,mittaukset_2002!$A$4:$P$270,5,FALSE)</f>
        <v>2515327.900064201</v>
      </c>
      <c r="F249">
        <f>VLOOKUP($A249,mittaukset_2002!$A$4:$P$270,6,FALSE)</f>
        <v>6860025.578050359</v>
      </c>
      <c r="G249">
        <f>VLOOKUP($A249,mittaukset_2002!$A$4:$P$270,7,FALSE)</f>
        <v>157.78181321375092</v>
      </c>
      <c r="H249">
        <f>VLOOKUP($A249,mittaukset_2002!$A$4:$P$270,8,FALSE)</f>
        <v>2</v>
      </c>
      <c r="I249">
        <f>VLOOKUP($A249,mittaukset_2002!$A$4:$P$270,9,FALSE)</f>
        <v>11</v>
      </c>
      <c r="J249">
        <f>VLOOKUP($A249,mittaukset_2002!$A$4:$P$270,10,FALSE)</f>
        <v>240</v>
      </c>
      <c r="K249" t="str">
        <f>VLOOKUP($A249,mittaukset_2002!$A$4:$P$270,11,FALSE)</f>
        <v> </v>
      </c>
      <c r="L249">
        <f>VLOOKUP($A249,mittaukset_2002!$A$4:$P$270,12,FALSE)</f>
        <v>25.2</v>
      </c>
      <c r="M249">
        <f>VLOOKUP($A249,mittaukset_2002!$A$4:$P$270,13,FALSE)</f>
        <v>16.8</v>
      </c>
      <c r="N249">
        <f>VLOOKUP($A249,mittaukset_2002!$A$4:$P$270,14,FALSE)</f>
        <v>-99</v>
      </c>
      <c r="O249">
        <f>VLOOKUP($A249,mittaukset_2002!$A$4:$P$270,15,FALSE)</f>
        <v>-99</v>
      </c>
      <c r="P249">
        <f>VLOOKUP($A249,mittaukset_2002!$A$4:$P$270,16,FALSE)</f>
        <v>3</v>
      </c>
      <c r="Q249" t="str">
        <f>VLOOKUP($A249,mittaukset_2007!$A$2:$E$268,2,FALSE)</f>
        <v>kuusi</v>
      </c>
      <c r="R249">
        <f>VLOOKUP($A249,mittaukset_2007!$A$2:$E$268,3,FALSE)</f>
        <v>243</v>
      </c>
      <c r="S249">
        <f>VLOOKUP($A249,mittaukset_2007!$A$2:$E$268,4,FALSE)</f>
        <v>247</v>
      </c>
      <c r="T249">
        <f>VLOOKUP($A249,mittaukset_2007!$A$2:$E$268,5,FALSE)</f>
        <v>1</v>
      </c>
      <c r="U249">
        <f>IF(ISNA(VLOOKUP($A249,maastolomake_2010!$A$2:$AF$230,3,FALSE)),"",VLOOKUP($A249,maastolomake_2010!$A$2:$AF$230,3,FALSE))</f>
      </c>
      <c r="V249">
        <f>IF(ISNA(VLOOKUP($A249,maastolomake_2010!$A$2:$AF$230,6,FALSE)),"",VLOOKUP($A249,maastolomake_2010!$A$2:$AF$230,6,FALSE))</f>
      </c>
      <c r="W249">
        <f>IF(ISNA(VLOOKUP($A249,maastolomake_2010!$A$2:$AF$230,7,FALSE)),"",VLOOKUP($A249,maastolomake_2010!$A$2:$AF$230,7,FALSE))</f>
      </c>
      <c r="X249">
        <f>IF(ISNA(VLOOKUP($A249,maastolomake_2010!$A$2:$AF$230,8,FALSE)),"",VLOOKUP($A249,maastolomake_2010!$A$2:$AF$230,8,FALSE))</f>
      </c>
      <c r="Y249">
        <f>IF(ISNA(VLOOKUP($A249,maastolomake_2010!$A$2:$AF$230,9,FALSE)),"",VLOOKUP($A249,maastolomake_2010!$A$2:$AF$230,9,FALSE))</f>
      </c>
      <c r="Z249">
        <f>IF(ISNA(VLOOKUP($A249,maastolomake_2010!$A$2:$AF$230,10,FALSE)),"",VLOOKUP($A249,maastolomake_2010!$A$2:$AF$230,10,FALSE))</f>
      </c>
      <c r="AA249">
        <f>IF(ISNA(VLOOKUP($A249,maastolomake_2010!$A$2:$AF$230,32,FALSE)),"",IF(VLOOKUP($A249,maastolomake_2010!$A$2:$AF$230,32,FALSE)=0,"",VLOOKUP($A249,maastolomake_2010!$A$2:$AF$230,32,FALSE)))</f>
      </c>
    </row>
    <row r="250" spans="1:27" ht="12.75">
      <c r="A250">
        <v>310</v>
      </c>
      <c r="B250">
        <f>VLOOKUP($A250,mittaukset_2002!$A$4:$P$270,2,FALSE)</f>
        <v>-4.1897457148776756</v>
      </c>
      <c r="C250">
        <f>VLOOKUP($A250,mittaukset_2002!$A$4:$P$270,3,FALSE)</f>
        <v>17.68023786584932</v>
      </c>
      <c r="D250">
        <f>VLOOKUP($A250,mittaukset_2002!$A$4:$P$270,4,FALSE)</f>
        <v>0.44724034777642135</v>
      </c>
      <c r="E250">
        <f>VLOOKUP($A250,mittaukset_2002!$A$4:$P$270,5,FALSE)</f>
        <v>2515330.5775418407</v>
      </c>
      <c r="F250">
        <f>VLOOKUP($A250,mittaukset_2002!$A$4:$P$270,6,FALSE)</f>
        <v>6860025.649561536</v>
      </c>
      <c r="G250">
        <f>VLOOKUP($A250,mittaukset_2002!$A$4:$P$270,7,FALSE)</f>
        <v>158.50724034777642</v>
      </c>
      <c r="H250">
        <f>VLOOKUP($A250,mittaukset_2002!$A$4:$P$270,8,FALSE)</f>
        <v>2</v>
      </c>
      <c r="I250">
        <f>VLOOKUP($A250,mittaukset_2002!$A$4:$P$270,9,FALSE)</f>
        <v>11</v>
      </c>
      <c r="J250">
        <f>VLOOKUP($A250,mittaukset_2002!$A$4:$P$270,10,FALSE)</f>
        <v>260</v>
      </c>
      <c r="K250" t="str">
        <f>VLOOKUP($A250,mittaukset_2002!$A$4:$P$270,11,FALSE)</f>
        <v> </v>
      </c>
      <c r="L250">
        <f>VLOOKUP($A250,mittaukset_2002!$A$4:$P$270,12,FALSE)</f>
        <v>27.4</v>
      </c>
      <c r="M250">
        <f>VLOOKUP($A250,mittaukset_2002!$A$4:$P$270,13,FALSE)</f>
        <v>13.5</v>
      </c>
      <c r="N250">
        <f>VLOOKUP($A250,mittaukset_2002!$A$4:$P$270,14,FALSE)</f>
        <v>-99</v>
      </c>
      <c r="O250">
        <f>VLOOKUP($A250,mittaukset_2002!$A$4:$P$270,15,FALSE)</f>
        <v>-99</v>
      </c>
      <c r="P250">
        <f>VLOOKUP($A250,mittaukset_2002!$A$4:$P$270,16,FALSE)</f>
        <v>3</v>
      </c>
      <c r="Q250" t="str">
        <f>VLOOKUP($A250,mittaukset_2007!$A$2:$E$268,2,FALSE)</f>
        <v>kuusi</v>
      </c>
      <c r="R250">
        <f>VLOOKUP($A250,mittaukset_2007!$A$2:$E$268,3,FALSE)</f>
        <v>271</v>
      </c>
      <c r="S250">
        <f>VLOOKUP($A250,mittaukset_2007!$A$2:$E$268,4,FALSE)</f>
        <v>279</v>
      </c>
      <c r="T250">
        <f>VLOOKUP($A250,mittaukset_2007!$A$2:$E$268,5,FALSE)</f>
        <v>0</v>
      </c>
      <c r="U250">
        <f>IF(ISNA(VLOOKUP($A250,maastolomake_2010!$A$2:$AF$230,3,FALSE)),"",VLOOKUP($A250,maastolomake_2010!$A$2:$AF$230,3,FALSE))</f>
        <v>63</v>
      </c>
      <c r="V250">
        <f>IF(ISNA(VLOOKUP($A250,maastolomake_2010!$A$2:$AF$230,6,FALSE)),"",VLOOKUP($A250,maastolomake_2010!$A$2:$AF$230,6,FALSE))</f>
        <v>1</v>
      </c>
      <c r="W250">
        <f>IF(ISNA(VLOOKUP($A250,maastolomake_2010!$A$2:$AF$230,7,FALSE)),"",VLOOKUP($A250,maastolomake_2010!$A$2:$AF$230,7,FALSE))</f>
        <v>1</v>
      </c>
      <c r="X250">
        <f>IF(ISNA(VLOOKUP($A250,maastolomake_2010!$A$2:$AF$230,8,FALSE)),"",VLOOKUP($A250,maastolomake_2010!$A$2:$AF$230,8,FALSE))</f>
        <v>2</v>
      </c>
      <c r="Y250">
        <f>IF(ISNA(VLOOKUP($A250,maastolomake_2010!$A$2:$AF$230,9,FALSE)),"",VLOOKUP($A250,maastolomake_2010!$A$2:$AF$230,9,FALSE))</f>
        <v>11</v>
      </c>
      <c r="Z250">
        <f>IF(ISNA(VLOOKUP($A250,maastolomake_2010!$A$2:$AF$230,10,FALSE)),"",VLOOKUP($A250,maastolomake_2010!$A$2:$AF$230,10,FALSE))</f>
        <v>280</v>
      </c>
      <c r="AA250">
        <f>IF(ISNA(VLOOKUP($A250,maastolomake_2010!$A$2:$AF$230,32,FALSE)),"",IF(VLOOKUP($A250,maastolomake_2010!$A$2:$AF$230,32,FALSE)=0,"",VLOOKUP($A250,maastolomake_2010!$A$2:$AF$230,32,FALSE)))</f>
      </c>
    </row>
    <row r="251" spans="1:27" ht="12.75">
      <c r="A251">
        <v>311</v>
      </c>
      <c r="B251">
        <f>VLOOKUP($A251,mittaukset_2002!$A$4:$P$270,2,FALSE)</f>
        <v>4.141639149325263</v>
      </c>
      <c r="C251">
        <f>VLOOKUP($A251,mittaukset_2002!$A$4:$P$270,3,FALSE)</f>
        <v>18.45296913330408</v>
      </c>
      <c r="D251">
        <f>VLOOKUP($A251,mittaukset_2002!$A$4:$P$270,4,FALSE)</f>
        <v>1.3540535222178323</v>
      </c>
      <c r="E251">
        <f>VLOOKUP($A251,mittaukset_2002!$A$4:$P$270,5,FALSE)</f>
        <v>2515338.8972942745</v>
      </c>
      <c r="F251">
        <f>VLOOKUP($A251,mittaukset_2002!$A$4:$P$270,6,FALSE)</f>
        <v>6860024.760288348</v>
      </c>
      <c r="G251">
        <f>VLOOKUP($A251,mittaukset_2002!$A$4:$P$270,7,FALSE)</f>
        <v>159.41405352221784</v>
      </c>
      <c r="H251">
        <f>VLOOKUP($A251,mittaukset_2002!$A$4:$P$270,8,FALSE)</f>
        <v>2</v>
      </c>
      <c r="I251">
        <f>VLOOKUP($A251,mittaukset_2002!$A$4:$P$270,9,FALSE)</f>
        <v>11</v>
      </c>
      <c r="J251">
        <f>VLOOKUP($A251,mittaukset_2002!$A$4:$P$270,10,FALSE)</f>
        <v>290</v>
      </c>
      <c r="K251" t="str">
        <f>VLOOKUP($A251,mittaukset_2002!$A$4:$P$270,11,FALSE)</f>
        <v> </v>
      </c>
      <c r="L251">
        <f>VLOOKUP($A251,mittaukset_2002!$A$4:$P$270,12,FALSE)</f>
        <v>27.3</v>
      </c>
      <c r="M251">
        <f>VLOOKUP($A251,mittaukset_2002!$A$4:$P$270,13,FALSE)</f>
        <v>13.2</v>
      </c>
      <c r="N251">
        <f>VLOOKUP($A251,mittaukset_2002!$A$4:$P$270,14,FALSE)</f>
        <v>-99</v>
      </c>
      <c r="O251">
        <f>VLOOKUP($A251,mittaukset_2002!$A$4:$P$270,15,FALSE)</f>
        <v>-99</v>
      </c>
      <c r="P251">
        <f>VLOOKUP($A251,mittaukset_2002!$A$4:$P$270,16,FALSE)</f>
        <v>4</v>
      </c>
      <c r="Q251" t="str">
        <f>VLOOKUP($A251,mittaukset_2007!$A$2:$E$268,2,FALSE)</f>
        <v>kuusi</v>
      </c>
      <c r="R251">
        <f>VLOOKUP($A251,mittaukset_2007!$A$2:$E$268,3,FALSE)</f>
        <v>308</v>
      </c>
      <c r="S251">
        <f>VLOOKUP($A251,mittaukset_2007!$A$2:$E$268,4,FALSE)</f>
        <v>306</v>
      </c>
      <c r="T251">
        <f>VLOOKUP($A251,mittaukset_2007!$A$2:$E$268,5,FALSE)</f>
        <v>0</v>
      </c>
      <c r="U251">
        <f>IF(ISNA(VLOOKUP($A251,maastolomake_2010!$A$2:$AF$230,3,FALSE)),"",VLOOKUP($A251,maastolomake_2010!$A$2:$AF$230,3,FALSE))</f>
        <v>107</v>
      </c>
      <c r="V251">
        <f>IF(ISNA(VLOOKUP($A251,maastolomake_2010!$A$2:$AF$230,6,FALSE)),"",VLOOKUP($A251,maastolomake_2010!$A$2:$AF$230,6,FALSE))</f>
        <v>1</v>
      </c>
      <c r="W251">
        <f>IF(ISNA(VLOOKUP($A251,maastolomake_2010!$A$2:$AF$230,7,FALSE)),"",VLOOKUP($A251,maastolomake_2010!$A$2:$AF$230,7,FALSE))</f>
        <v>1</v>
      </c>
      <c r="X251">
        <f>IF(ISNA(VLOOKUP($A251,maastolomake_2010!$A$2:$AF$230,8,FALSE)),"",VLOOKUP($A251,maastolomake_2010!$A$2:$AF$230,8,FALSE))</f>
        <v>2</v>
      </c>
      <c r="Y251">
        <f>IF(ISNA(VLOOKUP($A251,maastolomake_2010!$A$2:$AF$230,9,FALSE)),"",VLOOKUP($A251,maastolomake_2010!$A$2:$AF$230,9,FALSE))</f>
        <v>11</v>
      </c>
      <c r="Z251">
        <f>IF(ISNA(VLOOKUP($A251,maastolomake_2010!$A$2:$AF$230,10,FALSE)),"",VLOOKUP($A251,maastolomake_2010!$A$2:$AF$230,10,FALSE))</f>
        <v>320</v>
      </c>
      <c r="AA251">
        <f>IF(ISNA(VLOOKUP($A251,maastolomake_2010!$A$2:$AF$230,32,FALSE)),"",IF(VLOOKUP($A251,maastolomake_2010!$A$2:$AF$230,32,FALSE)=0,"",VLOOKUP($A251,maastolomake_2010!$A$2:$AF$230,32,FALSE)))</f>
      </c>
    </row>
    <row r="252" spans="1:27" ht="12.75">
      <c r="A252">
        <v>312</v>
      </c>
      <c r="B252">
        <f>VLOOKUP($A252,mittaukset_2002!$A$4:$P$270,2,FALSE)</f>
        <v>7.998908957073496</v>
      </c>
      <c r="C252">
        <f>VLOOKUP($A252,mittaukset_2002!$A$4:$P$270,3,FALSE)</f>
        <v>18.795482586064242</v>
      </c>
      <c r="D252">
        <f>VLOOKUP($A252,mittaukset_2002!$A$4:$P$270,4,FALSE)</f>
        <v>1.3529462688085854</v>
      </c>
      <c r="E252">
        <f>VLOOKUP($A252,mittaukset_2002!$A$4:$P$270,5,FALSE)</f>
        <v>2515342.7461649785</v>
      </c>
      <c r="F252">
        <f>VLOOKUP($A252,mittaukset_2002!$A$4:$P$270,6,FALSE)</f>
        <v>6860024.333626722</v>
      </c>
      <c r="G252">
        <f>VLOOKUP($A252,mittaukset_2002!$A$4:$P$270,7,FALSE)</f>
        <v>159.41294626880858</v>
      </c>
      <c r="H252">
        <f>VLOOKUP($A252,mittaukset_2002!$A$4:$P$270,8,FALSE)</f>
        <v>2</v>
      </c>
      <c r="I252">
        <f>VLOOKUP($A252,mittaukset_2002!$A$4:$P$270,9,FALSE)</f>
        <v>11</v>
      </c>
      <c r="J252">
        <f>VLOOKUP($A252,mittaukset_2002!$A$4:$P$270,10,FALSE)</f>
        <v>274</v>
      </c>
      <c r="K252" t="str">
        <f>VLOOKUP($A252,mittaukset_2002!$A$4:$P$270,11,FALSE)</f>
        <v> </v>
      </c>
      <c r="L252">
        <f>VLOOKUP($A252,mittaukset_2002!$A$4:$P$270,12,FALSE)</f>
        <v>24.4</v>
      </c>
      <c r="M252">
        <f>VLOOKUP($A252,mittaukset_2002!$A$4:$P$270,13,FALSE)</f>
        <v>11.6</v>
      </c>
      <c r="N252">
        <f>VLOOKUP($A252,mittaukset_2002!$A$4:$P$270,14,FALSE)</f>
        <v>-99</v>
      </c>
      <c r="O252">
        <f>VLOOKUP($A252,mittaukset_2002!$A$4:$P$270,15,FALSE)</f>
        <v>-99</v>
      </c>
      <c r="P252">
        <f>VLOOKUP($A252,mittaukset_2002!$A$4:$P$270,16,FALSE)</f>
        <v>4</v>
      </c>
      <c r="Q252" t="str">
        <f>VLOOKUP($A252,mittaukset_2007!$A$2:$E$268,2,FALSE)</f>
        <v>kuusi</v>
      </c>
      <c r="R252">
        <f>VLOOKUP($A252,mittaukset_2007!$A$2:$E$268,3,FALSE)</f>
        <v>279</v>
      </c>
      <c r="S252">
        <f>VLOOKUP($A252,mittaukset_2007!$A$2:$E$268,4,FALSE)</f>
        <v>280</v>
      </c>
      <c r="T252">
        <f>VLOOKUP($A252,mittaukset_2007!$A$2:$E$268,5,FALSE)</f>
        <v>0</v>
      </c>
      <c r="U252">
        <f>IF(ISNA(VLOOKUP($A252,maastolomake_2010!$A$2:$AF$230,3,FALSE)),"",VLOOKUP($A252,maastolomake_2010!$A$2:$AF$230,3,FALSE))</f>
        <v>108</v>
      </c>
      <c r="V252">
        <f>IF(ISNA(VLOOKUP($A252,maastolomake_2010!$A$2:$AF$230,6,FALSE)),"",VLOOKUP($A252,maastolomake_2010!$A$2:$AF$230,6,FALSE))</f>
        <v>1</v>
      </c>
      <c r="W252">
        <f>IF(ISNA(VLOOKUP($A252,maastolomake_2010!$A$2:$AF$230,7,FALSE)),"",VLOOKUP($A252,maastolomake_2010!$A$2:$AF$230,7,FALSE))</f>
        <v>1</v>
      </c>
      <c r="X252">
        <f>IF(ISNA(VLOOKUP($A252,maastolomake_2010!$A$2:$AF$230,8,FALSE)),"",VLOOKUP($A252,maastolomake_2010!$A$2:$AF$230,8,FALSE))</f>
        <v>2</v>
      </c>
      <c r="Y252">
        <f>IF(ISNA(VLOOKUP($A252,maastolomake_2010!$A$2:$AF$230,9,FALSE)),"",VLOOKUP($A252,maastolomake_2010!$A$2:$AF$230,9,FALSE))</f>
        <v>11</v>
      </c>
      <c r="Z252">
        <f>IF(ISNA(VLOOKUP($A252,maastolomake_2010!$A$2:$AF$230,10,FALSE)),"",VLOOKUP($A252,maastolomake_2010!$A$2:$AF$230,10,FALSE))</f>
        <v>286</v>
      </c>
      <c r="AA252">
        <f>IF(ISNA(VLOOKUP($A252,maastolomake_2010!$A$2:$AF$230,32,FALSE)),"",IF(VLOOKUP($A252,maastolomake_2010!$A$2:$AF$230,32,FALSE)=0,"",VLOOKUP($A252,maastolomake_2010!$A$2:$AF$230,32,FALSE)))</f>
      </c>
    </row>
    <row r="253" spans="1:27" ht="12.75">
      <c r="A253">
        <v>313</v>
      </c>
      <c r="B253">
        <f>VLOOKUP($A253,mittaukset_2002!$A$4:$P$270,2,FALSE)</f>
        <v>8.046640604824871</v>
      </c>
      <c r="C253">
        <f>VLOOKUP($A253,mittaukset_2002!$A$4:$P$270,3,FALSE)</f>
        <v>22.292012957812936</v>
      </c>
      <c r="D253">
        <f>VLOOKUP($A253,mittaukset_2002!$A$4:$P$270,4,FALSE)</f>
        <v>2.0637596525016306</v>
      </c>
      <c r="E253">
        <f>VLOOKUP($A253,mittaukset_2002!$A$4:$P$270,5,FALSE)</f>
        <v>2515343.4840698303</v>
      </c>
      <c r="F253">
        <f>VLOOKUP($A253,mittaukset_2002!$A$4:$P$270,6,FALSE)</f>
        <v>6860027.7517401455</v>
      </c>
      <c r="G253">
        <f>VLOOKUP($A253,mittaukset_2002!$A$4:$P$270,7,FALSE)</f>
        <v>160.12375965250163</v>
      </c>
      <c r="H253">
        <f>VLOOKUP($A253,mittaukset_2002!$A$4:$P$270,8,FALSE)</f>
        <v>2</v>
      </c>
      <c r="I253">
        <f>VLOOKUP($A253,mittaukset_2002!$A$4:$P$270,9,FALSE)</f>
        <v>11</v>
      </c>
      <c r="J253">
        <f>VLOOKUP($A253,mittaukset_2002!$A$4:$P$270,10,FALSE)</f>
        <v>280</v>
      </c>
      <c r="K253" t="str">
        <f>VLOOKUP($A253,mittaukset_2002!$A$4:$P$270,11,FALSE)</f>
        <v> </v>
      </c>
      <c r="L253">
        <f>VLOOKUP($A253,mittaukset_2002!$A$4:$P$270,12,FALSE)</f>
        <v>24.8</v>
      </c>
      <c r="M253">
        <f>VLOOKUP($A253,mittaukset_2002!$A$4:$P$270,13,FALSE)</f>
        <v>9.4</v>
      </c>
      <c r="N253">
        <f>VLOOKUP($A253,mittaukset_2002!$A$4:$P$270,14,FALSE)</f>
        <v>-99</v>
      </c>
      <c r="O253">
        <f>VLOOKUP($A253,mittaukset_2002!$A$4:$P$270,15,FALSE)</f>
        <v>-99</v>
      </c>
      <c r="P253">
        <f>VLOOKUP($A253,mittaukset_2002!$A$4:$P$270,16,FALSE)</f>
        <v>4</v>
      </c>
      <c r="Q253" t="str">
        <f>VLOOKUP($A253,mittaukset_2007!$A$2:$E$268,2,FALSE)</f>
        <v>kuusi</v>
      </c>
      <c r="R253">
        <f>VLOOKUP($A253,mittaukset_2007!$A$2:$E$268,3,FALSE)</f>
        <v>301</v>
      </c>
      <c r="S253">
        <f>VLOOKUP($A253,mittaukset_2007!$A$2:$E$268,4,FALSE)</f>
        <v>300</v>
      </c>
      <c r="T253">
        <f>VLOOKUP($A253,mittaukset_2007!$A$2:$E$268,5,FALSE)</f>
        <v>0</v>
      </c>
      <c r="U253">
        <f>IF(ISNA(VLOOKUP($A253,maastolomake_2010!$A$2:$AF$230,3,FALSE)),"",VLOOKUP($A253,maastolomake_2010!$A$2:$AF$230,3,FALSE))</f>
        <v>109</v>
      </c>
      <c r="V253">
        <f>IF(ISNA(VLOOKUP($A253,maastolomake_2010!$A$2:$AF$230,6,FALSE)),"",VLOOKUP($A253,maastolomake_2010!$A$2:$AF$230,6,FALSE))</f>
        <v>1</v>
      </c>
      <c r="W253">
        <f>IF(ISNA(VLOOKUP($A253,maastolomake_2010!$A$2:$AF$230,7,FALSE)),"",VLOOKUP($A253,maastolomake_2010!$A$2:$AF$230,7,FALSE))</f>
        <v>1</v>
      </c>
      <c r="X253">
        <f>IF(ISNA(VLOOKUP($A253,maastolomake_2010!$A$2:$AF$230,8,FALSE)),"",VLOOKUP($A253,maastolomake_2010!$A$2:$AF$230,8,FALSE))</f>
        <v>2</v>
      </c>
      <c r="Y253">
        <f>IF(ISNA(VLOOKUP($A253,maastolomake_2010!$A$2:$AF$230,9,FALSE)),"",VLOOKUP($A253,maastolomake_2010!$A$2:$AF$230,9,FALSE))</f>
        <v>11</v>
      </c>
      <c r="Z253">
        <f>IF(ISNA(VLOOKUP($A253,maastolomake_2010!$A$2:$AF$230,10,FALSE)),"",VLOOKUP($A253,maastolomake_2010!$A$2:$AF$230,10,FALSE))</f>
        <v>312</v>
      </c>
      <c r="AA253">
        <f>IF(ISNA(VLOOKUP($A253,maastolomake_2010!$A$2:$AF$230,32,FALSE)),"",IF(VLOOKUP($A253,maastolomake_2010!$A$2:$AF$230,32,FALSE)=0,"",VLOOKUP($A253,maastolomake_2010!$A$2:$AF$230,32,FALSE)))</f>
      </c>
    </row>
    <row r="254" spans="1:27" ht="12.75">
      <c r="A254">
        <v>314</v>
      </c>
      <c r="B254">
        <f>VLOOKUP($A254,mittaukset_2002!$A$4:$P$270,2,FALSE)</f>
        <v>3.7529086435747763</v>
      </c>
      <c r="C254">
        <f>VLOOKUP($A254,mittaukset_2002!$A$4:$P$270,3,FALSE)</f>
        <v>25.435786633662225</v>
      </c>
      <c r="D254">
        <f>VLOOKUP($A254,mittaukset_2002!$A$4:$P$270,4,FALSE)</f>
        <v>1.9939081936473375</v>
      </c>
      <c r="E254">
        <f>VLOOKUP($A254,mittaukset_2002!$A$4:$P$270,5,FALSE)</f>
        <v>2515339.896438101</v>
      </c>
      <c r="F254">
        <f>VLOOKUP($A254,mittaukset_2002!$A$4:$P$270,6,FALSE)</f>
        <v>6860031.6821785</v>
      </c>
      <c r="G254">
        <f>VLOOKUP($A254,mittaukset_2002!$A$4:$P$270,7,FALSE)</f>
        <v>160.05390819364735</v>
      </c>
      <c r="H254">
        <f>VLOOKUP($A254,mittaukset_2002!$A$4:$P$270,8,FALSE)</f>
        <v>2</v>
      </c>
      <c r="I254">
        <f>VLOOKUP($A254,mittaukset_2002!$A$4:$P$270,9,FALSE)</f>
        <v>11</v>
      </c>
      <c r="J254">
        <f>VLOOKUP($A254,mittaukset_2002!$A$4:$P$270,10,FALSE)</f>
        <v>315</v>
      </c>
      <c r="K254" t="str">
        <f>VLOOKUP($A254,mittaukset_2002!$A$4:$P$270,11,FALSE)</f>
        <v> </v>
      </c>
      <c r="L254">
        <f>VLOOKUP($A254,mittaukset_2002!$A$4:$P$270,12,FALSE)</f>
        <v>27</v>
      </c>
      <c r="M254">
        <f>VLOOKUP($A254,mittaukset_2002!$A$4:$P$270,13,FALSE)</f>
        <v>11.5</v>
      </c>
      <c r="N254">
        <f>VLOOKUP($A254,mittaukset_2002!$A$4:$P$270,14,FALSE)</f>
        <v>-99</v>
      </c>
      <c r="O254">
        <f>VLOOKUP($A254,mittaukset_2002!$A$4:$P$270,15,FALSE)</f>
        <v>-99</v>
      </c>
      <c r="P254">
        <f>VLOOKUP($A254,mittaukset_2002!$A$4:$P$270,16,FALSE)</f>
        <v>4</v>
      </c>
      <c r="Q254" t="str">
        <f>VLOOKUP($A254,mittaukset_2007!$A$2:$E$268,2,FALSE)</f>
        <v>kuusi</v>
      </c>
      <c r="R254">
        <f>VLOOKUP($A254,mittaukset_2007!$A$2:$E$268,3,FALSE)</f>
        <v>332</v>
      </c>
      <c r="S254">
        <f>VLOOKUP($A254,mittaukset_2007!$A$2:$E$268,4,FALSE)</f>
        <v>336</v>
      </c>
      <c r="T254">
        <f>VLOOKUP($A254,mittaukset_2007!$A$2:$E$268,5,FALSE)</f>
        <v>0</v>
      </c>
      <c r="U254">
        <f>IF(ISNA(VLOOKUP($A254,maastolomake_2010!$A$2:$AF$230,3,FALSE)),"",VLOOKUP($A254,maastolomake_2010!$A$2:$AF$230,3,FALSE))</f>
      </c>
      <c r="V254">
        <f>IF(ISNA(VLOOKUP($A254,maastolomake_2010!$A$2:$AF$230,6,FALSE)),"",VLOOKUP($A254,maastolomake_2010!$A$2:$AF$230,6,FALSE))</f>
      </c>
      <c r="W254">
        <f>IF(ISNA(VLOOKUP($A254,maastolomake_2010!$A$2:$AF$230,7,FALSE)),"",VLOOKUP($A254,maastolomake_2010!$A$2:$AF$230,7,FALSE))</f>
      </c>
      <c r="X254">
        <f>IF(ISNA(VLOOKUP($A254,maastolomake_2010!$A$2:$AF$230,8,FALSE)),"",VLOOKUP($A254,maastolomake_2010!$A$2:$AF$230,8,FALSE))</f>
      </c>
      <c r="Y254">
        <f>IF(ISNA(VLOOKUP($A254,maastolomake_2010!$A$2:$AF$230,9,FALSE)),"",VLOOKUP($A254,maastolomake_2010!$A$2:$AF$230,9,FALSE))</f>
      </c>
      <c r="Z254">
        <f>IF(ISNA(VLOOKUP($A254,maastolomake_2010!$A$2:$AF$230,10,FALSE)),"",VLOOKUP($A254,maastolomake_2010!$A$2:$AF$230,10,FALSE))</f>
      </c>
      <c r="AA254">
        <f>IF(ISNA(VLOOKUP($A254,maastolomake_2010!$A$2:$AF$230,32,FALSE)),"",IF(VLOOKUP($A254,maastolomake_2010!$A$2:$AF$230,32,FALSE)=0,"",VLOOKUP($A254,maastolomake_2010!$A$2:$AF$230,32,FALSE)))</f>
      </c>
    </row>
    <row r="255" spans="1:27" ht="12.75">
      <c r="A255">
        <v>315</v>
      </c>
      <c r="B255">
        <f>VLOOKUP($A255,mittaukset_2002!$A$4:$P$270,2,FALSE)</f>
        <v>-1.811790531025023</v>
      </c>
      <c r="C255">
        <f>VLOOKUP($A255,mittaukset_2002!$A$4:$P$270,3,FALSE)</f>
        <v>21.616404219048686</v>
      </c>
      <c r="D255">
        <f>VLOOKUP($A255,mittaukset_2002!$A$4:$P$270,4,FALSE)</f>
        <v>1.2985793782665398</v>
      </c>
      <c r="E255">
        <f>VLOOKUP($A255,mittaukset_2002!$A$4:$P$270,5,FALSE)</f>
        <v>2515333.686594934</v>
      </c>
      <c r="F255">
        <f>VLOOKUP($A255,mittaukset_2002!$A$4:$P$270,6,FALSE)</f>
        <v>6860029.038051653</v>
      </c>
      <c r="G255">
        <f>VLOOKUP($A255,mittaukset_2002!$A$4:$P$270,7,FALSE)</f>
        <v>159.35857937826654</v>
      </c>
      <c r="H255">
        <f>VLOOKUP($A255,mittaukset_2002!$A$4:$P$270,8,FALSE)</f>
        <v>2</v>
      </c>
      <c r="I255">
        <f>VLOOKUP($A255,mittaukset_2002!$A$4:$P$270,9,FALSE)</f>
        <v>11</v>
      </c>
      <c r="J255">
        <f>VLOOKUP($A255,mittaukset_2002!$A$4:$P$270,10,FALSE)</f>
        <v>285</v>
      </c>
      <c r="K255" t="str">
        <f>VLOOKUP($A255,mittaukset_2002!$A$4:$P$270,11,FALSE)</f>
        <v> </v>
      </c>
      <c r="L255">
        <f>VLOOKUP($A255,mittaukset_2002!$A$4:$P$270,12,FALSE)</f>
        <v>25.3</v>
      </c>
      <c r="M255">
        <f>VLOOKUP($A255,mittaukset_2002!$A$4:$P$270,13,FALSE)</f>
        <v>11.6</v>
      </c>
      <c r="N255">
        <f>VLOOKUP($A255,mittaukset_2002!$A$4:$P$270,14,FALSE)</f>
        <v>-99</v>
      </c>
      <c r="O255">
        <f>VLOOKUP($A255,mittaukset_2002!$A$4:$P$270,15,FALSE)</f>
        <v>-99</v>
      </c>
      <c r="P255">
        <f>VLOOKUP($A255,mittaukset_2002!$A$4:$P$270,16,FALSE)</f>
        <v>3</v>
      </c>
      <c r="Q255" t="str">
        <f>VLOOKUP($A255,mittaukset_2007!$A$2:$E$268,2,FALSE)</f>
        <v>kuusi</v>
      </c>
      <c r="R255">
        <f>VLOOKUP($A255,mittaukset_2007!$A$2:$E$268,3,FALSE)</f>
        <v>300</v>
      </c>
      <c r="S255">
        <f>VLOOKUP($A255,mittaukset_2007!$A$2:$E$268,4,FALSE)</f>
        <v>310</v>
      </c>
      <c r="T255">
        <f>VLOOKUP($A255,mittaukset_2007!$A$2:$E$268,5,FALSE)</f>
        <v>0</v>
      </c>
      <c r="U255">
        <f>IF(ISNA(VLOOKUP($A255,maastolomake_2010!$A$2:$AF$230,3,FALSE)),"",VLOOKUP($A255,maastolomake_2010!$A$2:$AF$230,3,FALSE))</f>
        <v>66</v>
      </c>
      <c r="V255">
        <f>IF(ISNA(VLOOKUP($A255,maastolomake_2010!$A$2:$AF$230,6,FALSE)),"",VLOOKUP($A255,maastolomake_2010!$A$2:$AF$230,6,FALSE))</f>
        <v>1</v>
      </c>
      <c r="W255">
        <f>IF(ISNA(VLOOKUP($A255,maastolomake_2010!$A$2:$AF$230,7,FALSE)),"",VLOOKUP($A255,maastolomake_2010!$A$2:$AF$230,7,FALSE))</f>
        <v>1</v>
      </c>
      <c r="X255">
        <f>IF(ISNA(VLOOKUP($A255,maastolomake_2010!$A$2:$AF$230,8,FALSE)),"",VLOOKUP($A255,maastolomake_2010!$A$2:$AF$230,8,FALSE))</f>
        <v>2</v>
      </c>
      <c r="Y255">
        <f>IF(ISNA(VLOOKUP($A255,maastolomake_2010!$A$2:$AF$230,9,FALSE)),"",VLOOKUP($A255,maastolomake_2010!$A$2:$AF$230,9,FALSE))</f>
        <v>11</v>
      </c>
      <c r="Z255">
        <f>IF(ISNA(VLOOKUP($A255,maastolomake_2010!$A$2:$AF$230,10,FALSE)),"",VLOOKUP($A255,maastolomake_2010!$A$2:$AF$230,10,FALSE))</f>
        <v>309</v>
      </c>
      <c r="AA255">
        <f>IF(ISNA(VLOOKUP($A255,maastolomake_2010!$A$2:$AF$230,32,FALSE)),"",IF(VLOOKUP($A255,maastolomake_2010!$A$2:$AF$230,32,FALSE)=0,"",VLOOKUP($A255,maastolomake_2010!$A$2:$AF$230,32,FALSE)))</f>
      </c>
    </row>
    <row r="256" spans="1:27" ht="12.75">
      <c r="A256">
        <v>316</v>
      </c>
      <c r="B256">
        <f>VLOOKUP($A256,mittaukset_2002!$A$4:$P$270,2,FALSE)</f>
        <v>-1.959876731734453</v>
      </c>
      <c r="C256">
        <f>VLOOKUP($A256,mittaukset_2002!$A$4:$P$270,3,FALSE)</f>
        <v>25.267061102873875</v>
      </c>
      <c r="D256">
        <f>VLOOKUP($A256,mittaukset_2002!$A$4:$P$270,4,FALSE)</f>
        <v>1.8684575790083477</v>
      </c>
      <c r="E256">
        <f>VLOOKUP($A256,mittaukset_2002!$A$4:$P$270,5,FALSE)</f>
        <v>2515334.263009431</v>
      </c>
      <c r="F256">
        <f>VLOOKUP($A256,mittaukset_2002!$A$4:$P$270,6,FALSE)</f>
        <v>6860032.645955689</v>
      </c>
      <c r="G256">
        <f>VLOOKUP($A256,mittaukset_2002!$A$4:$P$270,7,FALSE)</f>
        <v>159.92845757900835</v>
      </c>
      <c r="H256">
        <f>VLOOKUP($A256,mittaukset_2002!$A$4:$P$270,8,FALSE)</f>
        <v>2</v>
      </c>
      <c r="I256">
        <f>VLOOKUP($A256,mittaukset_2002!$A$4:$P$270,9,FALSE)</f>
        <v>11</v>
      </c>
      <c r="J256">
        <f>VLOOKUP($A256,mittaukset_2002!$A$4:$P$270,10,FALSE)</f>
        <v>229</v>
      </c>
      <c r="K256" t="str">
        <f>VLOOKUP($A256,mittaukset_2002!$A$4:$P$270,11,FALSE)</f>
        <v> </v>
      </c>
      <c r="L256">
        <f>VLOOKUP($A256,mittaukset_2002!$A$4:$P$270,12,FALSE)</f>
        <v>23.8</v>
      </c>
      <c r="M256">
        <f>VLOOKUP($A256,mittaukset_2002!$A$4:$P$270,13,FALSE)</f>
        <v>13.5</v>
      </c>
      <c r="N256">
        <f>VLOOKUP($A256,mittaukset_2002!$A$4:$P$270,14,FALSE)</f>
        <v>-99</v>
      </c>
      <c r="O256">
        <f>VLOOKUP($A256,mittaukset_2002!$A$4:$P$270,15,FALSE)</f>
        <v>-99</v>
      </c>
      <c r="P256">
        <f>VLOOKUP($A256,mittaukset_2002!$A$4:$P$270,16,FALSE)</f>
        <v>3</v>
      </c>
      <c r="Q256" t="str">
        <f>VLOOKUP($A256,mittaukset_2007!$A$2:$E$268,2,FALSE)</f>
        <v>kuusi</v>
      </c>
      <c r="R256">
        <f>VLOOKUP($A256,mittaukset_2007!$A$2:$E$268,3,FALSE)</f>
        <v>233</v>
      </c>
      <c r="S256">
        <f>VLOOKUP($A256,mittaukset_2007!$A$2:$E$268,4,FALSE)</f>
        <v>232</v>
      </c>
      <c r="T256">
        <f>VLOOKUP($A256,mittaukset_2007!$A$2:$E$268,5,FALSE)</f>
        <v>1</v>
      </c>
      <c r="U256">
        <f>IF(ISNA(VLOOKUP($A256,maastolomake_2010!$A$2:$AF$230,3,FALSE)),"",VLOOKUP($A256,maastolomake_2010!$A$2:$AF$230,3,FALSE))</f>
      </c>
      <c r="V256">
        <f>IF(ISNA(VLOOKUP($A256,maastolomake_2010!$A$2:$AF$230,6,FALSE)),"",VLOOKUP($A256,maastolomake_2010!$A$2:$AF$230,6,FALSE))</f>
      </c>
      <c r="W256">
        <f>IF(ISNA(VLOOKUP($A256,maastolomake_2010!$A$2:$AF$230,7,FALSE)),"",VLOOKUP($A256,maastolomake_2010!$A$2:$AF$230,7,FALSE))</f>
      </c>
      <c r="X256">
        <f>IF(ISNA(VLOOKUP($A256,maastolomake_2010!$A$2:$AF$230,8,FALSE)),"",VLOOKUP($A256,maastolomake_2010!$A$2:$AF$230,8,FALSE))</f>
      </c>
      <c r="Y256">
        <f>IF(ISNA(VLOOKUP($A256,maastolomake_2010!$A$2:$AF$230,9,FALSE)),"",VLOOKUP($A256,maastolomake_2010!$A$2:$AF$230,9,FALSE))</f>
      </c>
      <c r="Z256">
        <f>IF(ISNA(VLOOKUP($A256,maastolomake_2010!$A$2:$AF$230,10,FALSE)),"",VLOOKUP($A256,maastolomake_2010!$A$2:$AF$230,10,FALSE))</f>
      </c>
      <c r="AA256">
        <f>IF(ISNA(VLOOKUP($A256,maastolomake_2010!$A$2:$AF$230,32,FALSE)),"",IF(VLOOKUP($A256,maastolomake_2010!$A$2:$AF$230,32,FALSE)=0,"",VLOOKUP($A256,maastolomake_2010!$A$2:$AF$230,32,FALSE)))</f>
      </c>
    </row>
    <row r="257" spans="1:27" ht="12.75">
      <c r="A257">
        <v>317</v>
      </c>
      <c r="B257">
        <f>VLOOKUP($A257,mittaukset_2002!$A$4:$P$270,2,FALSE)</f>
        <v>-6.110434228831986</v>
      </c>
      <c r="C257">
        <f>VLOOKUP($A257,mittaukset_2002!$A$4:$P$270,3,FALSE)</f>
        <v>24.883905835954124</v>
      </c>
      <c r="D257">
        <f>VLOOKUP($A257,mittaukset_2002!$A$4:$P$270,4,FALSE)</f>
        <v>1.128160615106445</v>
      </c>
      <c r="E257">
        <f>VLOOKUP($A257,mittaukset_2002!$A$4:$P$270,5,FALSE)</f>
        <v>2515330.118604107</v>
      </c>
      <c r="F257">
        <f>VLOOKUP($A257,mittaukset_2002!$A$4:$P$270,6,FALSE)</f>
        <v>6860033.090747782</v>
      </c>
      <c r="G257">
        <f>VLOOKUP($A257,mittaukset_2002!$A$4:$P$270,7,FALSE)</f>
        <v>159.18816061510645</v>
      </c>
      <c r="H257">
        <f>VLOOKUP($A257,mittaukset_2002!$A$4:$P$270,8,FALSE)</f>
        <v>2</v>
      </c>
      <c r="I257">
        <f>VLOOKUP($A257,mittaukset_2002!$A$4:$P$270,9,FALSE)</f>
        <v>11</v>
      </c>
      <c r="J257">
        <f>VLOOKUP($A257,mittaukset_2002!$A$4:$P$270,10,FALSE)</f>
        <v>285</v>
      </c>
      <c r="K257" t="str">
        <f>VLOOKUP($A257,mittaukset_2002!$A$4:$P$270,11,FALSE)</f>
        <v> </v>
      </c>
      <c r="L257">
        <f>VLOOKUP($A257,mittaukset_2002!$A$4:$P$270,12,FALSE)</f>
        <v>24.4</v>
      </c>
      <c r="M257">
        <f>VLOOKUP($A257,mittaukset_2002!$A$4:$P$270,13,FALSE)</f>
        <v>10.4</v>
      </c>
      <c r="N257">
        <f>VLOOKUP($A257,mittaukset_2002!$A$4:$P$270,14,FALSE)</f>
        <v>-99</v>
      </c>
      <c r="O257">
        <f>VLOOKUP($A257,mittaukset_2002!$A$4:$P$270,15,FALSE)</f>
        <v>-99</v>
      </c>
      <c r="P257">
        <f>VLOOKUP($A257,mittaukset_2002!$A$4:$P$270,16,FALSE)</f>
        <v>3</v>
      </c>
      <c r="Q257" t="str">
        <f>VLOOKUP($A257,mittaukset_2007!$A$2:$E$268,2,FALSE)</f>
        <v>kuusi</v>
      </c>
      <c r="R257">
        <f>VLOOKUP($A257,mittaukset_2007!$A$2:$E$268,3,FALSE)</f>
        <v>294</v>
      </c>
      <c r="S257">
        <f>VLOOKUP($A257,mittaukset_2007!$A$2:$E$268,4,FALSE)</f>
        <v>297</v>
      </c>
      <c r="T257">
        <f>VLOOKUP($A257,mittaukset_2007!$A$2:$E$268,5,FALSE)</f>
        <v>0</v>
      </c>
      <c r="U257">
        <f>IF(ISNA(VLOOKUP($A257,maastolomake_2010!$A$2:$AF$230,3,FALSE)),"",VLOOKUP($A257,maastolomake_2010!$A$2:$AF$230,3,FALSE))</f>
        <v>67</v>
      </c>
      <c r="V257">
        <f>IF(ISNA(VLOOKUP($A257,maastolomake_2010!$A$2:$AF$230,6,FALSE)),"",VLOOKUP($A257,maastolomake_2010!$A$2:$AF$230,6,FALSE))</f>
        <v>1</v>
      </c>
      <c r="W257">
        <f>IF(ISNA(VLOOKUP($A257,maastolomake_2010!$A$2:$AF$230,7,FALSE)),"",VLOOKUP($A257,maastolomake_2010!$A$2:$AF$230,7,FALSE))</f>
        <v>1</v>
      </c>
      <c r="X257">
        <f>IF(ISNA(VLOOKUP($A257,maastolomake_2010!$A$2:$AF$230,8,FALSE)),"",VLOOKUP($A257,maastolomake_2010!$A$2:$AF$230,8,FALSE))</f>
        <v>2</v>
      </c>
      <c r="Y257">
        <f>IF(ISNA(VLOOKUP($A257,maastolomake_2010!$A$2:$AF$230,9,FALSE)),"",VLOOKUP($A257,maastolomake_2010!$A$2:$AF$230,9,FALSE))</f>
        <v>11</v>
      </c>
      <c r="Z257">
        <f>IF(ISNA(VLOOKUP($A257,maastolomake_2010!$A$2:$AF$230,10,FALSE)),"",VLOOKUP($A257,maastolomake_2010!$A$2:$AF$230,10,FALSE))</f>
        <v>300</v>
      </c>
      <c r="AA257">
        <f>IF(ISNA(VLOOKUP($A257,maastolomake_2010!$A$2:$AF$230,32,FALSE)),"",IF(VLOOKUP($A257,maastolomake_2010!$A$2:$AF$230,32,FALSE)=0,"",VLOOKUP($A257,maastolomake_2010!$A$2:$AF$230,32,FALSE)))</f>
      </c>
    </row>
    <row r="258" spans="1:27" ht="12.75">
      <c r="A258">
        <v>318</v>
      </c>
      <c r="B258">
        <f>VLOOKUP($A258,mittaukset_2002!$A$4:$P$270,2,FALSE)</f>
        <v>-9.537781925303841</v>
      </c>
      <c r="C258">
        <f>VLOOKUP($A258,mittaukset_2002!$A$4:$P$270,3,FALSE)</f>
        <v>24.9575280565096</v>
      </c>
      <c r="D258">
        <f>VLOOKUP($A258,mittaukset_2002!$A$4:$P$270,4,FALSE)</f>
        <v>0.018595034037022895</v>
      </c>
      <c r="E258">
        <f>VLOOKUP($A258,mittaukset_2002!$A$4:$P$270,5,FALSE)</f>
        <v>2515326.773425927</v>
      </c>
      <c r="F258">
        <f>VLOOKUP($A258,mittaukset_2002!$A$4:$P$270,6,FALSE)</f>
        <v>6860033.840357953</v>
      </c>
      <c r="G258">
        <f>VLOOKUP($A258,mittaukset_2002!$A$4:$P$270,7,FALSE)</f>
        <v>158.07859503403702</v>
      </c>
      <c r="H258">
        <f>VLOOKUP($A258,mittaukset_2002!$A$4:$P$270,8,FALSE)</f>
        <v>2</v>
      </c>
      <c r="I258">
        <f>VLOOKUP($A258,mittaukset_2002!$A$4:$P$270,9,FALSE)</f>
        <v>11</v>
      </c>
      <c r="J258">
        <f>VLOOKUP($A258,mittaukset_2002!$A$4:$P$270,10,FALSE)</f>
        <v>262</v>
      </c>
      <c r="K258" t="str">
        <f>VLOOKUP($A258,mittaukset_2002!$A$4:$P$270,11,FALSE)</f>
        <v> </v>
      </c>
      <c r="L258">
        <f>VLOOKUP($A258,mittaukset_2002!$A$4:$P$270,12,FALSE)</f>
        <v>24.4</v>
      </c>
      <c r="M258">
        <f>VLOOKUP($A258,mittaukset_2002!$A$4:$P$270,13,FALSE)</f>
        <v>13.5</v>
      </c>
      <c r="N258">
        <f>VLOOKUP($A258,mittaukset_2002!$A$4:$P$270,14,FALSE)</f>
        <v>-99</v>
      </c>
      <c r="O258">
        <f>VLOOKUP($A258,mittaukset_2002!$A$4:$P$270,15,FALSE)</f>
        <v>-99</v>
      </c>
      <c r="P258">
        <f>VLOOKUP($A258,mittaukset_2002!$A$4:$P$270,16,FALSE)</f>
        <v>3</v>
      </c>
      <c r="Q258" t="str">
        <f>VLOOKUP($A258,mittaukset_2007!$A$2:$E$268,2,FALSE)</f>
        <v>kuusi</v>
      </c>
      <c r="R258">
        <f>VLOOKUP($A258,mittaukset_2007!$A$2:$E$268,3,FALSE)</f>
        <v>272</v>
      </c>
      <c r="S258">
        <f>VLOOKUP($A258,mittaukset_2007!$A$2:$E$268,4,FALSE)</f>
        <v>271</v>
      </c>
      <c r="T258">
        <f>VLOOKUP($A258,mittaukset_2007!$A$2:$E$268,5,FALSE)</f>
        <v>1</v>
      </c>
      <c r="U258">
        <f>IF(ISNA(VLOOKUP($A258,maastolomake_2010!$A$2:$AF$230,3,FALSE)),"",VLOOKUP($A258,maastolomake_2010!$A$2:$AF$230,3,FALSE))</f>
      </c>
      <c r="V258">
        <f>IF(ISNA(VLOOKUP($A258,maastolomake_2010!$A$2:$AF$230,6,FALSE)),"",VLOOKUP($A258,maastolomake_2010!$A$2:$AF$230,6,FALSE))</f>
      </c>
      <c r="W258">
        <f>IF(ISNA(VLOOKUP($A258,maastolomake_2010!$A$2:$AF$230,7,FALSE)),"",VLOOKUP($A258,maastolomake_2010!$A$2:$AF$230,7,FALSE))</f>
      </c>
      <c r="X258">
        <f>IF(ISNA(VLOOKUP($A258,maastolomake_2010!$A$2:$AF$230,8,FALSE)),"",VLOOKUP($A258,maastolomake_2010!$A$2:$AF$230,8,FALSE))</f>
      </c>
      <c r="Y258">
        <f>IF(ISNA(VLOOKUP($A258,maastolomake_2010!$A$2:$AF$230,9,FALSE)),"",VLOOKUP($A258,maastolomake_2010!$A$2:$AF$230,9,FALSE))</f>
      </c>
      <c r="Z258">
        <f>IF(ISNA(VLOOKUP($A258,maastolomake_2010!$A$2:$AF$230,10,FALSE)),"",VLOOKUP($A258,maastolomake_2010!$A$2:$AF$230,10,FALSE))</f>
      </c>
      <c r="AA258">
        <f>IF(ISNA(VLOOKUP($A258,maastolomake_2010!$A$2:$AF$230,32,FALSE)),"",IF(VLOOKUP($A258,maastolomake_2010!$A$2:$AF$230,32,FALSE)=0,"",VLOOKUP($A258,maastolomake_2010!$A$2:$AF$230,32,FALSE)))</f>
      </c>
    </row>
    <row r="259" spans="1:27" ht="12.75">
      <c r="A259">
        <v>319</v>
      </c>
      <c r="B259">
        <f>VLOOKUP($A259,mittaukset_2002!$A$4:$P$270,2,FALSE)</f>
        <v>-1.148350362771744</v>
      </c>
      <c r="C259">
        <f>VLOOKUP($A259,mittaukset_2002!$A$4:$P$270,3,FALSE)</f>
        <v>26.54313776495075</v>
      </c>
      <c r="D259">
        <f>VLOOKUP($A259,mittaukset_2002!$A$4:$P$270,4,FALSE)</f>
        <v>1.8796757675849245</v>
      </c>
      <c r="E259">
        <f>VLOOKUP($A259,mittaukset_2002!$A$4:$P$270,5,FALSE)</f>
        <v>2515335.3107512565</v>
      </c>
      <c r="F259">
        <f>VLOOKUP($A259,mittaukset_2002!$A$4:$P$270,6,FALSE)</f>
        <v>6860033.736452714</v>
      </c>
      <c r="G259">
        <f>VLOOKUP($A259,mittaukset_2002!$A$4:$P$270,7,FALSE)</f>
        <v>159.93967576758493</v>
      </c>
      <c r="H259">
        <f>VLOOKUP($A259,mittaukset_2002!$A$4:$P$270,8,FALSE)</f>
        <v>2</v>
      </c>
      <c r="I259">
        <f>VLOOKUP($A259,mittaukset_2002!$A$4:$P$270,9,FALSE)</f>
        <v>11</v>
      </c>
      <c r="J259">
        <f>VLOOKUP($A259,mittaukset_2002!$A$4:$P$270,10,FALSE)</f>
        <v>313</v>
      </c>
      <c r="K259" t="str">
        <f>VLOOKUP($A259,mittaukset_2002!$A$4:$P$270,11,FALSE)</f>
        <v>vinossa</v>
      </c>
      <c r="L259">
        <f>VLOOKUP($A259,mittaukset_2002!$A$4:$P$270,12,FALSE)</f>
        <v>27.8</v>
      </c>
      <c r="M259">
        <f>VLOOKUP($A259,mittaukset_2002!$A$4:$P$270,13,FALSE)</f>
        <v>15.8</v>
      </c>
      <c r="N259">
        <f>VLOOKUP($A259,mittaukset_2002!$A$4:$P$270,14,FALSE)</f>
        <v>-99</v>
      </c>
      <c r="O259">
        <f>VLOOKUP($A259,mittaukset_2002!$A$4:$P$270,15,FALSE)</f>
        <v>-99</v>
      </c>
      <c r="P259">
        <f>VLOOKUP($A259,mittaukset_2002!$A$4:$P$270,16,FALSE)</f>
        <v>3</v>
      </c>
      <c r="Q259" t="str">
        <f>VLOOKUP($A259,mittaukset_2007!$A$2:$E$268,2,FALSE)</f>
        <v>kuusi</v>
      </c>
      <c r="R259">
        <f>VLOOKUP($A259,mittaukset_2007!$A$2:$E$268,3,FALSE)</f>
        <v>328</v>
      </c>
      <c r="S259">
        <f>VLOOKUP($A259,mittaukset_2007!$A$2:$E$268,4,FALSE)</f>
        <v>335</v>
      </c>
      <c r="T259">
        <f>VLOOKUP($A259,mittaukset_2007!$A$2:$E$268,5,FALSE)</f>
        <v>0</v>
      </c>
      <c r="U259">
        <f>IF(ISNA(VLOOKUP($A259,maastolomake_2010!$A$2:$AF$230,3,FALSE)),"",VLOOKUP($A259,maastolomake_2010!$A$2:$AF$230,3,FALSE))</f>
        <v>68</v>
      </c>
      <c r="V259">
        <f>IF(ISNA(VLOOKUP($A259,maastolomake_2010!$A$2:$AF$230,6,FALSE)),"",VLOOKUP($A259,maastolomake_2010!$A$2:$AF$230,6,FALSE))</f>
        <v>1</v>
      </c>
      <c r="W259">
        <f>IF(ISNA(VLOOKUP($A259,maastolomake_2010!$A$2:$AF$230,7,FALSE)),"",VLOOKUP($A259,maastolomake_2010!$A$2:$AF$230,7,FALSE))</f>
        <v>1</v>
      </c>
      <c r="X259">
        <f>IF(ISNA(VLOOKUP($A259,maastolomake_2010!$A$2:$AF$230,8,FALSE)),"",VLOOKUP($A259,maastolomake_2010!$A$2:$AF$230,8,FALSE))</f>
        <v>2</v>
      </c>
      <c r="Y259">
        <f>IF(ISNA(VLOOKUP($A259,maastolomake_2010!$A$2:$AF$230,9,FALSE)),"",VLOOKUP($A259,maastolomake_2010!$A$2:$AF$230,9,FALSE))</f>
        <v>11</v>
      </c>
      <c r="Z259">
        <f>IF(ISNA(VLOOKUP($A259,maastolomake_2010!$A$2:$AF$230,10,FALSE)),"",VLOOKUP($A259,maastolomake_2010!$A$2:$AF$230,10,FALSE))</f>
        <v>345</v>
      </c>
      <c r="AA259">
        <f>IF(ISNA(VLOOKUP($A259,maastolomake_2010!$A$2:$AF$230,32,FALSE)),"",IF(VLOOKUP($A259,maastolomake_2010!$A$2:$AF$230,32,FALSE)=0,"",VLOOKUP($A259,maastolomake_2010!$A$2:$AF$230,32,FALSE)))</f>
      </c>
    </row>
    <row r="260" spans="1:27" ht="12.75">
      <c r="A260">
        <v>320</v>
      </c>
      <c r="B260">
        <f>VLOOKUP($A260,mittaukset_2002!$A$4:$P$270,2,FALSE)</f>
        <v>-1.6441023425096262</v>
      </c>
      <c r="C260">
        <f>VLOOKUP($A260,mittaukset_2002!$A$4:$P$270,3,FALSE)</f>
        <v>28.865192911401962</v>
      </c>
      <c r="D260">
        <f>VLOOKUP($A260,mittaukset_2002!$A$4:$P$270,4,FALSE)</f>
        <v>2.4963987923093685</v>
      </c>
      <c r="E260">
        <f>VLOOKUP($A260,mittaukset_2002!$A$4:$P$270,5,FALSE)</f>
        <v>2515335.283751126</v>
      </c>
      <c r="F260">
        <f>VLOOKUP($A260,mittaukset_2002!$A$4:$P$270,6,FALSE)</f>
        <v>6860036.1106854575</v>
      </c>
      <c r="G260">
        <f>VLOOKUP($A260,mittaukset_2002!$A$4:$P$270,7,FALSE)</f>
        <v>160.55639879230938</v>
      </c>
      <c r="H260">
        <f>VLOOKUP($A260,mittaukset_2002!$A$4:$P$270,8,FALSE)</f>
        <v>2</v>
      </c>
      <c r="I260">
        <f>VLOOKUP($A260,mittaukset_2002!$A$4:$P$270,9,FALSE)</f>
        <v>11</v>
      </c>
      <c r="J260">
        <f>VLOOKUP($A260,mittaukset_2002!$A$4:$P$270,10,FALSE)</f>
        <v>214</v>
      </c>
      <c r="K260" t="str">
        <f>VLOOKUP($A260,mittaukset_2002!$A$4:$P$270,11,FALSE)</f>
        <v> </v>
      </c>
      <c r="L260">
        <f>VLOOKUP($A260,mittaukset_2002!$A$4:$P$270,12,FALSE)</f>
        <v>22.8</v>
      </c>
      <c r="M260">
        <f>VLOOKUP($A260,mittaukset_2002!$A$4:$P$270,13,FALSE)</f>
        <v>13.9</v>
      </c>
      <c r="N260">
        <f>VLOOKUP($A260,mittaukset_2002!$A$4:$P$270,14,FALSE)</f>
        <v>-99</v>
      </c>
      <c r="O260">
        <f>VLOOKUP($A260,mittaukset_2002!$A$4:$P$270,15,FALSE)</f>
        <v>-99</v>
      </c>
      <c r="P260">
        <f>VLOOKUP($A260,mittaukset_2002!$A$4:$P$270,16,FALSE)</f>
        <v>3</v>
      </c>
      <c r="Q260" t="str">
        <f>VLOOKUP($A260,mittaukset_2007!$A$2:$E$268,2,FALSE)</f>
        <v>kuusi</v>
      </c>
      <c r="R260">
        <f>VLOOKUP($A260,mittaukset_2007!$A$2:$E$268,3,FALSE)</f>
        <v>221</v>
      </c>
      <c r="S260">
        <f>VLOOKUP($A260,mittaukset_2007!$A$2:$E$268,4,FALSE)</f>
        <v>233</v>
      </c>
      <c r="T260">
        <f>VLOOKUP($A260,mittaukset_2007!$A$2:$E$268,5,FALSE)</f>
        <v>1</v>
      </c>
      <c r="U260">
        <f>IF(ISNA(VLOOKUP($A260,maastolomake_2010!$A$2:$AF$230,3,FALSE)),"",VLOOKUP($A260,maastolomake_2010!$A$2:$AF$230,3,FALSE))</f>
      </c>
      <c r="V260">
        <f>IF(ISNA(VLOOKUP($A260,maastolomake_2010!$A$2:$AF$230,6,FALSE)),"",VLOOKUP($A260,maastolomake_2010!$A$2:$AF$230,6,FALSE))</f>
      </c>
      <c r="W260">
        <f>IF(ISNA(VLOOKUP($A260,maastolomake_2010!$A$2:$AF$230,7,FALSE)),"",VLOOKUP($A260,maastolomake_2010!$A$2:$AF$230,7,FALSE))</f>
      </c>
      <c r="X260">
        <f>IF(ISNA(VLOOKUP($A260,maastolomake_2010!$A$2:$AF$230,8,FALSE)),"",VLOOKUP($A260,maastolomake_2010!$A$2:$AF$230,8,FALSE))</f>
      </c>
      <c r="Y260">
        <f>IF(ISNA(VLOOKUP($A260,maastolomake_2010!$A$2:$AF$230,9,FALSE)),"",VLOOKUP($A260,maastolomake_2010!$A$2:$AF$230,9,FALSE))</f>
      </c>
      <c r="Z260">
        <f>IF(ISNA(VLOOKUP($A260,maastolomake_2010!$A$2:$AF$230,10,FALSE)),"",VLOOKUP($A260,maastolomake_2010!$A$2:$AF$230,10,FALSE))</f>
      </c>
      <c r="AA260">
        <f>IF(ISNA(VLOOKUP($A260,maastolomake_2010!$A$2:$AF$230,32,FALSE)),"",IF(VLOOKUP($A260,maastolomake_2010!$A$2:$AF$230,32,FALSE)=0,"",VLOOKUP($A260,maastolomake_2010!$A$2:$AF$230,32,FALSE)))</f>
      </c>
    </row>
    <row r="261" spans="1:27" ht="12.75">
      <c r="A261">
        <v>321</v>
      </c>
      <c r="B261">
        <f>VLOOKUP($A261,mittaukset_2002!$A$4:$P$270,2,FALSE)</f>
        <v>2.3506163647857186</v>
      </c>
      <c r="C261">
        <f>VLOOKUP($A261,mittaukset_2002!$A$4:$P$270,3,FALSE)</f>
        <v>28.844955175681562</v>
      </c>
      <c r="D261">
        <f>VLOOKUP($A261,mittaukset_2002!$A$4:$P$270,4,FALSE)</f>
        <v>2.5653088649639564</v>
      </c>
      <c r="E261">
        <f>VLOOKUP($A261,mittaukset_2002!$A$4:$P$270,5,FALSE)</f>
        <v>2515339.1956585883</v>
      </c>
      <c r="F261">
        <f>VLOOKUP($A261,mittaukset_2002!$A$4:$P$270,6,FALSE)</f>
        <v>6860035.3012615135</v>
      </c>
      <c r="G261">
        <f>VLOOKUP($A261,mittaukset_2002!$A$4:$P$270,7,FALSE)</f>
        <v>160.62530886496396</v>
      </c>
      <c r="H261">
        <f>VLOOKUP($A261,mittaukset_2002!$A$4:$P$270,8,FALSE)</f>
        <v>2</v>
      </c>
      <c r="I261">
        <f>VLOOKUP($A261,mittaukset_2002!$A$4:$P$270,9,FALSE)</f>
        <v>11</v>
      </c>
      <c r="J261">
        <f>VLOOKUP($A261,mittaukset_2002!$A$4:$P$270,10,FALSE)</f>
        <v>244</v>
      </c>
      <c r="K261" t="str">
        <f>VLOOKUP($A261,mittaukset_2002!$A$4:$P$270,11,FALSE)</f>
        <v> </v>
      </c>
      <c r="L261">
        <f>VLOOKUP($A261,mittaukset_2002!$A$4:$P$270,12,FALSE)</f>
        <v>24.4</v>
      </c>
      <c r="M261">
        <f>VLOOKUP($A261,mittaukset_2002!$A$4:$P$270,13,FALSE)</f>
        <v>12.3</v>
      </c>
      <c r="N261">
        <f>VLOOKUP($A261,mittaukset_2002!$A$4:$P$270,14,FALSE)</f>
        <v>-99</v>
      </c>
      <c r="O261">
        <f>VLOOKUP($A261,mittaukset_2002!$A$4:$P$270,15,FALSE)</f>
        <v>-99</v>
      </c>
      <c r="P261">
        <f>VLOOKUP($A261,mittaukset_2002!$A$4:$P$270,16,FALSE)</f>
        <v>4</v>
      </c>
      <c r="Q261" t="str">
        <f>VLOOKUP($A261,mittaukset_2007!$A$2:$E$268,2,FALSE)</f>
        <v>kuusi</v>
      </c>
      <c r="R261">
        <f>VLOOKUP($A261,mittaukset_2007!$A$2:$E$268,3,FALSE)</f>
        <v>252</v>
      </c>
      <c r="S261">
        <f>VLOOKUP($A261,mittaukset_2007!$A$2:$E$268,4,FALSE)</f>
        <v>245</v>
      </c>
      <c r="T261">
        <f>VLOOKUP($A261,mittaukset_2007!$A$2:$E$268,5,FALSE)</f>
        <v>1</v>
      </c>
      <c r="U261">
        <f>IF(ISNA(VLOOKUP($A261,maastolomake_2010!$A$2:$AF$230,3,FALSE)),"",VLOOKUP($A261,maastolomake_2010!$A$2:$AF$230,3,FALSE))</f>
      </c>
      <c r="V261">
        <f>IF(ISNA(VLOOKUP($A261,maastolomake_2010!$A$2:$AF$230,6,FALSE)),"",VLOOKUP($A261,maastolomake_2010!$A$2:$AF$230,6,FALSE))</f>
      </c>
      <c r="W261">
        <f>IF(ISNA(VLOOKUP($A261,maastolomake_2010!$A$2:$AF$230,7,FALSE)),"",VLOOKUP($A261,maastolomake_2010!$A$2:$AF$230,7,FALSE))</f>
      </c>
      <c r="X261">
        <f>IF(ISNA(VLOOKUP($A261,maastolomake_2010!$A$2:$AF$230,8,FALSE)),"",VLOOKUP($A261,maastolomake_2010!$A$2:$AF$230,8,FALSE))</f>
      </c>
      <c r="Y261">
        <f>IF(ISNA(VLOOKUP($A261,maastolomake_2010!$A$2:$AF$230,9,FALSE)),"",VLOOKUP($A261,maastolomake_2010!$A$2:$AF$230,9,FALSE))</f>
      </c>
      <c r="Z261">
        <f>IF(ISNA(VLOOKUP($A261,maastolomake_2010!$A$2:$AF$230,10,FALSE)),"",VLOOKUP($A261,maastolomake_2010!$A$2:$AF$230,10,FALSE))</f>
      </c>
      <c r="AA261">
        <f>IF(ISNA(VLOOKUP($A261,maastolomake_2010!$A$2:$AF$230,32,FALSE)),"",IF(VLOOKUP($A261,maastolomake_2010!$A$2:$AF$230,32,FALSE)=0,"",VLOOKUP($A261,maastolomake_2010!$A$2:$AF$230,32,FALSE)))</f>
      </c>
    </row>
    <row r="262" spans="1:27" ht="12.75">
      <c r="A262">
        <v>322</v>
      </c>
      <c r="B262">
        <f>VLOOKUP($A262,mittaukset_2002!$A$4:$P$270,2,FALSE)</f>
        <v>6.000416950023949</v>
      </c>
      <c r="C262">
        <f>VLOOKUP($A262,mittaukset_2002!$A$4:$P$270,3,FALSE)</f>
        <v>29.359944940620196</v>
      </c>
      <c r="D262">
        <f>VLOOKUP($A262,mittaukset_2002!$A$4:$P$270,4,FALSE)</f>
        <v>2.746628747811746</v>
      </c>
      <c r="E262">
        <f>VLOOKUP($A262,mittaukset_2002!$A$4:$P$270,5,FALSE)</f>
        <v>2515342.8752444023</v>
      </c>
      <c r="F262">
        <f>VLOOKUP($A262,mittaukset_2002!$A$4:$P$270,6,FALSE)</f>
        <v>6860035.084681259</v>
      </c>
      <c r="G262">
        <f>VLOOKUP($A262,mittaukset_2002!$A$4:$P$270,7,FALSE)</f>
        <v>160.80662874781174</v>
      </c>
      <c r="H262">
        <f>VLOOKUP($A262,mittaukset_2002!$A$4:$P$270,8,FALSE)</f>
        <v>2</v>
      </c>
      <c r="I262">
        <f>VLOOKUP($A262,mittaukset_2002!$A$4:$P$270,9,FALSE)</f>
        <v>11</v>
      </c>
      <c r="J262">
        <f>VLOOKUP($A262,mittaukset_2002!$A$4:$P$270,10,FALSE)</f>
        <v>238</v>
      </c>
      <c r="K262" t="str">
        <f>VLOOKUP($A262,mittaukset_2002!$A$4:$P$270,11,FALSE)</f>
        <v> </v>
      </c>
      <c r="L262">
        <f>VLOOKUP($A262,mittaukset_2002!$A$4:$P$270,12,FALSE)</f>
        <v>24.4</v>
      </c>
      <c r="M262">
        <f>VLOOKUP($A262,mittaukset_2002!$A$4:$P$270,13,FALSE)</f>
        <v>12.8</v>
      </c>
      <c r="N262">
        <f>VLOOKUP($A262,mittaukset_2002!$A$4:$P$270,14,FALSE)</f>
        <v>-99</v>
      </c>
      <c r="O262">
        <f>VLOOKUP($A262,mittaukset_2002!$A$4:$P$270,15,FALSE)</f>
        <v>-99</v>
      </c>
      <c r="P262">
        <f>VLOOKUP($A262,mittaukset_2002!$A$4:$P$270,16,FALSE)</f>
        <v>4</v>
      </c>
      <c r="Q262" t="str">
        <f>VLOOKUP($A262,mittaukset_2007!$A$2:$E$268,2,FALSE)</f>
        <v>kuusi</v>
      </c>
      <c r="R262">
        <f>VLOOKUP($A262,mittaukset_2007!$A$2:$E$268,3,FALSE)</f>
        <v>247</v>
      </c>
      <c r="S262">
        <f>VLOOKUP($A262,mittaukset_2007!$A$2:$E$268,4,FALSE)</f>
        <v>241</v>
      </c>
      <c r="T262">
        <f>VLOOKUP($A262,mittaukset_2007!$A$2:$E$268,5,FALSE)</f>
        <v>0</v>
      </c>
      <c r="U262">
        <f>IF(ISNA(VLOOKUP($A262,maastolomake_2010!$A$2:$AF$230,3,FALSE)),"",VLOOKUP($A262,maastolomake_2010!$A$2:$AF$230,3,FALSE))</f>
        <v>110</v>
      </c>
      <c r="V262">
        <f>IF(ISNA(VLOOKUP($A262,maastolomake_2010!$A$2:$AF$230,6,FALSE)),"",VLOOKUP($A262,maastolomake_2010!$A$2:$AF$230,6,FALSE))</f>
        <v>1</v>
      </c>
      <c r="W262">
        <f>IF(ISNA(VLOOKUP($A262,maastolomake_2010!$A$2:$AF$230,7,FALSE)),"",VLOOKUP($A262,maastolomake_2010!$A$2:$AF$230,7,FALSE))</f>
        <v>1</v>
      </c>
      <c r="X262">
        <f>IF(ISNA(VLOOKUP($A262,maastolomake_2010!$A$2:$AF$230,8,FALSE)),"",VLOOKUP($A262,maastolomake_2010!$A$2:$AF$230,8,FALSE))</f>
        <v>2</v>
      </c>
      <c r="Y262">
        <f>IF(ISNA(VLOOKUP($A262,maastolomake_2010!$A$2:$AF$230,9,FALSE)),"",VLOOKUP($A262,maastolomake_2010!$A$2:$AF$230,9,FALSE))</f>
        <v>11</v>
      </c>
      <c r="Z262">
        <f>IF(ISNA(VLOOKUP($A262,maastolomake_2010!$A$2:$AF$230,10,FALSE)),"",VLOOKUP($A262,maastolomake_2010!$A$2:$AF$230,10,FALSE))</f>
        <v>254</v>
      </c>
      <c r="AA262">
        <f>IF(ISNA(VLOOKUP($A262,maastolomake_2010!$A$2:$AF$230,32,FALSE)),"",IF(VLOOKUP($A262,maastolomake_2010!$A$2:$AF$230,32,FALSE)=0,"",VLOOKUP($A262,maastolomake_2010!$A$2:$AF$230,32,FALSE)))</f>
      </c>
    </row>
    <row r="263" spans="1:27" ht="12.75">
      <c r="A263">
        <v>323</v>
      </c>
      <c r="B263">
        <f>VLOOKUP($A263,mittaukset_2002!$A$4:$P$270,2,FALSE)</f>
        <v>3.9177830843739088</v>
      </c>
      <c r="C263">
        <f>VLOOKUP($A263,mittaukset_2002!$A$4:$P$270,3,FALSE)</f>
        <v>30.768537406171205</v>
      </c>
      <c r="D263">
        <f>VLOOKUP($A263,mittaukset_2002!$A$4:$P$270,4,FALSE)</f>
        <v>2.4832746752086643</v>
      </c>
      <c r="E263">
        <f>VLOOKUP($A263,mittaukset_2002!$A$4:$P$270,5,FALSE)</f>
        <v>2515341.1121170972</v>
      </c>
      <c r="F263">
        <f>VLOOKUP($A263,mittaukset_2002!$A$4:$P$270,6,FALSE)</f>
        <v>6860036.87713172</v>
      </c>
      <c r="G263">
        <f>VLOOKUP($A263,mittaukset_2002!$A$4:$P$270,7,FALSE)</f>
        <v>160.54327467520866</v>
      </c>
      <c r="H263">
        <f>VLOOKUP($A263,mittaukset_2002!$A$4:$P$270,8,FALSE)</f>
        <v>2</v>
      </c>
      <c r="I263">
        <f>VLOOKUP($A263,mittaukset_2002!$A$4:$P$270,9,FALSE)</f>
        <v>11</v>
      </c>
      <c r="J263">
        <f>VLOOKUP($A263,mittaukset_2002!$A$4:$P$270,10,FALSE)</f>
        <v>268</v>
      </c>
      <c r="K263" t="str">
        <f>VLOOKUP($A263,mittaukset_2002!$A$4:$P$270,11,FALSE)</f>
        <v> </v>
      </c>
      <c r="L263">
        <f>VLOOKUP($A263,mittaukset_2002!$A$4:$P$270,12,FALSE)</f>
        <v>26.5</v>
      </c>
      <c r="M263">
        <f>VLOOKUP($A263,mittaukset_2002!$A$4:$P$270,13,FALSE)</f>
        <v>13.6</v>
      </c>
      <c r="N263">
        <f>VLOOKUP($A263,mittaukset_2002!$A$4:$P$270,14,FALSE)</f>
        <v>-99</v>
      </c>
      <c r="O263">
        <f>VLOOKUP($A263,mittaukset_2002!$A$4:$P$270,15,FALSE)</f>
        <v>-99</v>
      </c>
      <c r="P263">
        <f>VLOOKUP($A263,mittaukset_2002!$A$4:$P$270,16,FALSE)</f>
        <v>4</v>
      </c>
      <c r="Q263" t="str">
        <f>VLOOKUP($A263,mittaukset_2007!$A$2:$E$268,2,FALSE)</f>
        <v>kuusi</v>
      </c>
      <c r="R263">
        <f>VLOOKUP($A263,mittaukset_2007!$A$2:$E$268,3,FALSE)</f>
        <v>279</v>
      </c>
      <c r="S263">
        <f>VLOOKUP($A263,mittaukset_2007!$A$2:$E$268,4,FALSE)</f>
        <v>283</v>
      </c>
      <c r="T263">
        <f>VLOOKUP($A263,mittaukset_2007!$A$2:$E$268,5,FALSE)</f>
        <v>0</v>
      </c>
      <c r="U263">
        <f>IF(ISNA(VLOOKUP($A263,maastolomake_2010!$A$2:$AF$230,3,FALSE)),"",VLOOKUP($A263,maastolomake_2010!$A$2:$AF$230,3,FALSE))</f>
        <v>111</v>
      </c>
      <c r="V263">
        <f>IF(ISNA(VLOOKUP($A263,maastolomake_2010!$A$2:$AF$230,6,FALSE)),"",VLOOKUP($A263,maastolomake_2010!$A$2:$AF$230,6,FALSE))</f>
        <v>1</v>
      </c>
      <c r="W263">
        <f>IF(ISNA(VLOOKUP($A263,maastolomake_2010!$A$2:$AF$230,7,FALSE)),"",VLOOKUP($A263,maastolomake_2010!$A$2:$AF$230,7,FALSE))</f>
        <v>1</v>
      </c>
      <c r="X263">
        <f>IF(ISNA(VLOOKUP($A263,maastolomake_2010!$A$2:$AF$230,8,FALSE)),"",VLOOKUP($A263,maastolomake_2010!$A$2:$AF$230,8,FALSE))</f>
        <v>2</v>
      </c>
      <c r="Y263">
        <f>IF(ISNA(VLOOKUP($A263,maastolomake_2010!$A$2:$AF$230,9,FALSE)),"",VLOOKUP($A263,maastolomake_2010!$A$2:$AF$230,9,FALSE))</f>
        <v>11</v>
      </c>
      <c r="Z263">
        <f>IF(ISNA(VLOOKUP($A263,maastolomake_2010!$A$2:$AF$230,10,FALSE)),"",VLOOKUP($A263,maastolomake_2010!$A$2:$AF$230,10,FALSE))</f>
        <v>288</v>
      </c>
      <c r="AA263">
        <f>IF(ISNA(VLOOKUP($A263,maastolomake_2010!$A$2:$AF$230,32,FALSE)),"",IF(VLOOKUP($A263,maastolomake_2010!$A$2:$AF$230,32,FALSE)=0,"",VLOOKUP($A263,maastolomake_2010!$A$2:$AF$230,32,FALSE)))</f>
      </c>
    </row>
    <row r="264" spans="1:27" ht="12.75">
      <c r="A264">
        <v>324</v>
      </c>
      <c r="B264">
        <f>VLOOKUP($A264,mittaukset_2002!$A$4:$P$270,2,FALSE)</f>
        <v>5.630920099117693</v>
      </c>
      <c r="C264">
        <f>VLOOKUP($A264,mittaukset_2002!$A$4:$P$270,3,FALSE)</f>
        <v>32.75508188419641</v>
      </c>
      <c r="D264">
        <f>VLOOKUP($A264,mittaukset_2002!$A$4:$P$270,4,FALSE)</f>
        <v>2.9758895774859138</v>
      </c>
      <c r="E264">
        <f>VLOOKUP($A264,mittaukset_2002!$A$4:$P$270,5,FALSE)</f>
        <v>2515343.184111029</v>
      </c>
      <c r="F264">
        <f>VLOOKUP($A264,mittaukset_2002!$A$4:$P$270,6,FALSE)</f>
        <v>6860038.485869903</v>
      </c>
      <c r="G264">
        <f>VLOOKUP($A264,mittaukset_2002!$A$4:$P$270,7,FALSE)</f>
        <v>161.0358895774859</v>
      </c>
      <c r="H264">
        <f>VLOOKUP($A264,mittaukset_2002!$A$4:$P$270,8,FALSE)</f>
        <v>2</v>
      </c>
      <c r="I264">
        <f>VLOOKUP($A264,mittaukset_2002!$A$4:$P$270,9,FALSE)</f>
        <v>11</v>
      </c>
      <c r="J264">
        <f>VLOOKUP($A264,mittaukset_2002!$A$4:$P$270,10,FALSE)</f>
        <v>311</v>
      </c>
      <c r="K264" t="str">
        <f>VLOOKUP($A264,mittaukset_2002!$A$4:$P$270,11,FALSE)</f>
        <v> </v>
      </c>
      <c r="L264">
        <f>VLOOKUP($A264,mittaukset_2002!$A$4:$P$270,12,FALSE)</f>
        <v>26.5</v>
      </c>
      <c r="M264">
        <f>VLOOKUP($A264,mittaukset_2002!$A$4:$P$270,13,FALSE)</f>
        <v>10.6</v>
      </c>
      <c r="N264">
        <f>VLOOKUP($A264,mittaukset_2002!$A$4:$P$270,14,FALSE)</f>
        <v>5.15</v>
      </c>
      <c r="O264">
        <f>VLOOKUP($A264,mittaukset_2002!$A$4:$P$270,15,FALSE)</f>
        <v>4.12</v>
      </c>
      <c r="P264">
        <f>VLOOKUP($A264,mittaukset_2002!$A$4:$P$270,16,FALSE)</f>
        <v>4</v>
      </c>
      <c r="Q264" t="str">
        <f>VLOOKUP($A264,mittaukset_2007!$A$2:$E$268,2,FALSE)</f>
        <v>kuusi</v>
      </c>
      <c r="R264">
        <f>VLOOKUP($A264,mittaukset_2007!$A$2:$E$268,3,FALSE)</f>
        <v>333</v>
      </c>
      <c r="S264">
        <f>VLOOKUP($A264,mittaukset_2007!$A$2:$E$268,4,FALSE)</f>
        <v>333</v>
      </c>
      <c r="T264">
        <f>VLOOKUP($A264,mittaukset_2007!$A$2:$E$268,5,FALSE)</f>
        <v>0</v>
      </c>
      <c r="U264">
        <f>IF(ISNA(VLOOKUP($A264,maastolomake_2010!$A$2:$AF$230,3,FALSE)),"",VLOOKUP($A264,maastolomake_2010!$A$2:$AF$230,3,FALSE))</f>
        <v>112</v>
      </c>
      <c r="V264">
        <f>IF(ISNA(VLOOKUP($A264,maastolomake_2010!$A$2:$AF$230,6,FALSE)),"",VLOOKUP($A264,maastolomake_2010!$A$2:$AF$230,6,FALSE))</f>
        <v>1</v>
      </c>
      <c r="W264">
        <f>IF(ISNA(VLOOKUP($A264,maastolomake_2010!$A$2:$AF$230,7,FALSE)),"",VLOOKUP($A264,maastolomake_2010!$A$2:$AF$230,7,FALSE))</f>
        <v>1</v>
      </c>
      <c r="X264">
        <f>IF(ISNA(VLOOKUP($A264,maastolomake_2010!$A$2:$AF$230,8,FALSE)),"",VLOOKUP($A264,maastolomake_2010!$A$2:$AF$230,8,FALSE))</f>
        <v>2</v>
      </c>
      <c r="Y264">
        <f>IF(ISNA(VLOOKUP($A264,maastolomake_2010!$A$2:$AF$230,9,FALSE)),"",VLOOKUP($A264,maastolomake_2010!$A$2:$AF$230,9,FALSE))</f>
        <v>11</v>
      </c>
      <c r="Z264">
        <f>IF(ISNA(VLOOKUP($A264,maastolomake_2010!$A$2:$AF$230,10,FALSE)),"",VLOOKUP($A264,maastolomake_2010!$A$2:$AF$230,10,FALSE))</f>
        <v>345</v>
      </c>
      <c r="AA264">
        <f>IF(ISNA(VLOOKUP($A264,maastolomake_2010!$A$2:$AF$230,32,FALSE)),"",IF(VLOOKUP($A264,maastolomake_2010!$A$2:$AF$230,32,FALSE)=0,"",VLOOKUP($A264,maastolomake_2010!$A$2:$AF$230,32,FALSE)))</f>
      </c>
    </row>
    <row r="265" spans="1:27" ht="12.75">
      <c r="A265">
        <v>325</v>
      </c>
      <c r="B265">
        <f>VLOOKUP($A265,mittaukset_2002!$A$4:$P$270,2,FALSE)</f>
        <v>0.30790948748866054</v>
      </c>
      <c r="C265">
        <f>VLOOKUP($A265,mittaukset_2002!$A$4:$P$270,3,FALSE)</f>
        <v>32.560269920721126</v>
      </c>
      <c r="D265">
        <f>VLOOKUP($A265,mittaukset_2002!$A$4:$P$270,4,FALSE)</f>
        <v>2.7592830935844908</v>
      </c>
      <c r="E265">
        <f>VLOOKUP($A265,mittaukset_2002!$A$4:$P$270,5,FALSE)</f>
        <v>2515337.92761115</v>
      </c>
      <c r="F265">
        <f>VLOOKUP($A265,mittaukset_2002!$A$4:$P$270,6,FALSE)</f>
        <v>6860039.347033471</v>
      </c>
      <c r="G265">
        <f>VLOOKUP($A265,mittaukset_2002!$A$4:$P$270,7,FALSE)</f>
        <v>160.8192830935845</v>
      </c>
      <c r="H265">
        <f>VLOOKUP($A265,mittaukset_2002!$A$4:$P$270,8,FALSE)</f>
        <v>2</v>
      </c>
      <c r="I265">
        <f>VLOOKUP($A265,mittaukset_2002!$A$4:$P$270,9,FALSE)</f>
        <v>11</v>
      </c>
      <c r="J265">
        <f>VLOOKUP($A265,mittaukset_2002!$A$4:$P$270,10,FALSE)</f>
        <v>280</v>
      </c>
      <c r="K265" t="str">
        <f>VLOOKUP($A265,mittaukset_2002!$A$4:$P$270,11,FALSE)</f>
        <v> </v>
      </c>
      <c r="L265">
        <f>VLOOKUP($A265,mittaukset_2002!$A$4:$P$270,12,FALSE)</f>
        <v>26.3</v>
      </c>
      <c r="M265">
        <f>VLOOKUP($A265,mittaukset_2002!$A$4:$P$270,13,FALSE)</f>
        <v>12.9</v>
      </c>
      <c r="N265">
        <f>VLOOKUP($A265,mittaukset_2002!$A$4:$P$270,14,FALSE)</f>
        <v>-99</v>
      </c>
      <c r="O265">
        <f>VLOOKUP($A265,mittaukset_2002!$A$4:$P$270,15,FALSE)</f>
        <v>-99</v>
      </c>
      <c r="P265">
        <f>VLOOKUP($A265,mittaukset_2002!$A$4:$P$270,16,FALSE)</f>
        <v>4</v>
      </c>
      <c r="Q265" t="str">
        <f>VLOOKUP($A265,mittaukset_2007!$A$2:$E$268,2,FALSE)</f>
        <v>kuusi</v>
      </c>
      <c r="R265">
        <f>VLOOKUP($A265,mittaukset_2007!$A$2:$E$268,3,FALSE)</f>
        <v>296</v>
      </c>
      <c r="S265">
        <f>VLOOKUP($A265,mittaukset_2007!$A$2:$E$268,4,FALSE)</f>
        <v>287</v>
      </c>
      <c r="T265">
        <f>VLOOKUP($A265,mittaukset_2007!$A$2:$E$268,5,FALSE)</f>
        <v>0</v>
      </c>
      <c r="U265">
        <f>IF(ISNA(VLOOKUP($A265,maastolomake_2010!$A$2:$AF$230,3,FALSE)),"",VLOOKUP($A265,maastolomake_2010!$A$2:$AF$230,3,FALSE))</f>
      </c>
      <c r="V265">
        <f>IF(ISNA(VLOOKUP($A265,maastolomake_2010!$A$2:$AF$230,6,FALSE)),"",VLOOKUP($A265,maastolomake_2010!$A$2:$AF$230,6,FALSE))</f>
      </c>
      <c r="W265">
        <f>IF(ISNA(VLOOKUP($A265,maastolomake_2010!$A$2:$AF$230,7,FALSE)),"",VLOOKUP($A265,maastolomake_2010!$A$2:$AF$230,7,FALSE))</f>
      </c>
      <c r="X265">
        <f>IF(ISNA(VLOOKUP($A265,maastolomake_2010!$A$2:$AF$230,8,FALSE)),"",VLOOKUP($A265,maastolomake_2010!$A$2:$AF$230,8,FALSE))</f>
      </c>
      <c r="Y265">
        <f>IF(ISNA(VLOOKUP($A265,maastolomake_2010!$A$2:$AF$230,9,FALSE)),"",VLOOKUP($A265,maastolomake_2010!$A$2:$AF$230,9,FALSE))</f>
      </c>
      <c r="Z265">
        <f>IF(ISNA(VLOOKUP($A265,maastolomake_2010!$A$2:$AF$230,10,FALSE)),"",VLOOKUP($A265,maastolomake_2010!$A$2:$AF$230,10,FALSE))</f>
      </c>
      <c r="AA265">
        <f>IF(ISNA(VLOOKUP($A265,maastolomake_2010!$A$2:$AF$230,32,FALSE)),"",IF(VLOOKUP($A265,maastolomake_2010!$A$2:$AF$230,32,FALSE)=0,"",VLOOKUP($A265,maastolomake_2010!$A$2:$AF$230,32,FALSE)))</f>
      </c>
    </row>
    <row r="266" spans="1:27" ht="12.75">
      <c r="A266">
        <v>326</v>
      </c>
      <c r="B266">
        <f>VLOOKUP($A266,mittaukset_2002!$A$4:$P$270,2,FALSE)</f>
        <v>-4.109996508982503</v>
      </c>
      <c r="C266">
        <f>VLOOKUP($A266,mittaukset_2002!$A$4:$P$270,3,FALSE)</f>
        <v>32.00756095208937</v>
      </c>
      <c r="D266">
        <f>VLOOKUP($A266,mittaukset_2002!$A$4:$P$270,4,FALSE)</f>
        <v>2.3501756727146343</v>
      </c>
      <c r="E266">
        <f>VLOOKUP($A266,mittaukset_2002!$A$4:$P$270,5,FALSE)</f>
        <v>2515333.4876182643</v>
      </c>
      <c r="F266">
        <f>VLOOKUP($A266,mittaukset_2002!$A$4:$P$270,6,FALSE)</f>
        <v>6860039.678460351</v>
      </c>
      <c r="G266">
        <f>VLOOKUP($A266,mittaukset_2002!$A$4:$P$270,7,FALSE)</f>
        <v>160.41017567271464</v>
      </c>
      <c r="H266">
        <f>VLOOKUP($A266,mittaukset_2002!$A$4:$P$270,8,FALSE)</f>
        <v>2</v>
      </c>
      <c r="I266">
        <f>VLOOKUP($A266,mittaukset_2002!$A$4:$P$270,9,FALSE)</f>
        <v>11</v>
      </c>
      <c r="J266">
        <f>VLOOKUP($A266,mittaukset_2002!$A$4:$P$270,10,FALSE)</f>
        <v>233</v>
      </c>
      <c r="K266" t="str">
        <f>VLOOKUP($A266,mittaukset_2002!$A$4:$P$270,11,FALSE)</f>
        <v> </v>
      </c>
      <c r="L266">
        <f>VLOOKUP($A266,mittaukset_2002!$A$4:$P$270,12,FALSE)</f>
        <v>23.4</v>
      </c>
      <c r="M266">
        <f>VLOOKUP($A266,mittaukset_2002!$A$4:$P$270,13,FALSE)</f>
        <v>12.1</v>
      </c>
      <c r="N266">
        <f>VLOOKUP($A266,mittaukset_2002!$A$4:$P$270,14,FALSE)</f>
        <v>-99</v>
      </c>
      <c r="O266">
        <f>VLOOKUP($A266,mittaukset_2002!$A$4:$P$270,15,FALSE)</f>
        <v>-99</v>
      </c>
      <c r="P266">
        <f>VLOOKUP($A266,mittaukset_2002!$A$4:$P$270,16,FALSE)</f>
        <v>3</v>
      </c>
      <c r="Q266" t="str">
        <f>VLOOKUP($A266,mittaukset_2007!$A$2:$E$268,2,FALSE)</f>
        <v>kuusi</v>
      </c>
      <c r="R266">
        <f>VLOOKUP($A266,mittaukset_2007!$A$2:$E$268,3,FALSE)</f>
        <v>238</v>
      </c>
      <c r="S266">
        <f>VLOOKUP($A266,mittaukset_2007!$A$2:$E$268,4,FALSE)</f>
        <v>232</v>
      </c>
      <c r="T266">
        <f>VLOOKUP($A266,mittaukset_2007!$A$2:$E$268,5,FALSE)</f>
        <v>1</v>
      </c>
      <c r="U266">
        <f>IF(ISNA(VLOOKUP($A266,maastolomake_2010!$A$2:$AF$230,3,FALSE)),"",VLOOKUP($A266,maastolomake_2010!$A$2:$AF$230,3,FALSE))</f>
      </c>
      <c r="V266">
        <f>IF(ISNA(VLOOKUP($A266,maastolomake_2010!$A$2:$AF$230,6,FALSE)),"",VLOOKUP($A266,maastolomake_2010!$A$2:$AF$230,6,FALSE))</f>
      </c>
      <c r="W266">
        <f>IF(ISNA(VLOOKUP($A266,maastolomake_2010!$A$2:$AF$230,7,FALSE)),"",VLOOKUP($A266,maastolomake_2010!$A$2:$AF$230,7,FALSE))</f>
      </c>
      <c r="X266">
        <f>IF(ISNA(VLOOKUP($A266,maastolomake_2010!$A$2:$AF$230,8,FALSE)),"",VLOOKUP($A266,maastolomake_2010!$A$2:$AF$230,8,FALSE))</f>
      </c>
      <c r="Y266">
        <f>IF(ISNA(VLOOKUP($A266,maastolomake_2010!$A$2:$AF$230,9,FALSE)),"",VLOOKUP($A266,maastolomake_2010!$A$2:$AF$230,9,FALSE))</f>
      </c>
      <c r="Z266">
        <f>IF(ISNA(VLOOKUP($A266,maastolomake_2010!$A$2:$AF$230,10,FALSE)),"",VLOOKUP($A266,maastolomake_2010!$A$2:$AF$230,10,FALSE))</f>
      </c>
      <c r="AA266">
        <f>IF(ISNA(VLOOKUP($A266,maastolomake_2010!$A$2:$AF$230,32,FALSE)),"",IF(VLOOKUP($A266,maastolomake_2010!$A$2:$AF$230,32,FALSE)=0,"",VLOOKUP($A266,maastolomake_2010!$A$2:$AF$230,32,FALSE)))</f>
      </c>
    </row>
    <row r="267" spans="1:27" ht="12.75">
      <c r="A267">
        <v>327</v>
      </c>
      <c r="B267">
        <f>VLOOKUP($A267,mittaukset_2002!$A$4:$P$270,2,FALSE)</f>
        <v>-5.272232258878443</v>
      </c>
      <c r="C267">
        <f>VLOOKUP($A267,mittaukset_2002!$A$4:$P$270,3,FALSE)</f>
        <v>32.10567583589935</v>
      </c>
      <c r="D267">
        <f>VLOOKUP($A267,mittaukset_2002!$A$4:$P$270,4,FALSE)</f>
        <v>2.280061865246256</v>
      </c>
      <c r="E267">
        <f>VLOOKUP($A267,mittaukset_2002!$A$4:$P$270,5,FALSE)</f>
        <v>2515332.3677051873</v>
      </c>
      <c r="F267">
        <f>VLOOKUP($A267,mittaukset_2002!$A$4:$P$270,6,FALSE)</f>
        <v>6860040.00436397</v>
      </c>
      <c r="G267">
        <f>VLOOKUP($A267,mittaukset_2002!$A$4:$P$270,7,FALSE)</f>
        <v>160.34006186524627</v>
      </c>
      <c r="H267">
        <f>VLOOKUP($A267,mittaukset_2002!$A$4:$P$270,8,FALSE)</f>
        <v>2</v>
      </c>
      <c r="I267">
        <f>VLOOKUP($A267,mittaukset_2002!$A$4:$P$270,9,FALSE)</f>
        <v>11</v>
      </c>
      <c r="J267">
        <f>VLOOKUP($A267,mittaukset_2002!$A$4:$P$270,10,FALSE)</f>
        <v>247</v>
      </c>
      <c r="K267" t="str">
        <f>VLOOKUP($A267,mittaukset_2002!$A$4:$P$270,11,FALSE)</f>
        <v> </v>
      </c>
      <c r="L267">
        <f>VLOOKUP($A267,mittaukset_2002!$A$4:$P$270,12,FALSE)</f>
        <v>25.4</v>
      </c>
      <c r="M267">
        <f>VLOOKUP($A267,mittaukset_2002!$A$4:$P$270,13,FALSE)</f>
        <v>10.1</v>
      </c>
      <c r="N267">
        <f>VLOOKUP($A267,mittaukset_2002!$A$4:$P$270,14,FALSE)</f>
        <v>-99</v>
      </c>
      <c r="O267">
        <f>VLOOKUP($A267,mittaukset_2002!$A$4:$P$270,15,FALSE)</f>
        <v>-99</v>
      </c>
      <c r="P267">
        <f>VLOOKUP($A267,mittaukset_2002!$A$4:$P$270,16,FALSE)</f>
        <v>3</v>
      </c>
      <c r="Q267" t="str">
        <f>VLOOKUP($A267,mittaukset_2007!$A$2:$E$268,2,FALSE)</f>
        <v>kuusi</v>
      </c>
      <c r="R267">
        <f>VLOOKUP($A267,mittaukset_2007!$A$2:$E$268,3,FALSE)</f>
        <v>260</v>
      </c>
      <c r="S267">
        <f>VLOOKUP($A267,mittaukset_2007!$A$2:$E$268,4,FALSE)</f>
        <v>251</v>
      </c>
      <c r="T267">
        <f>VLOOKUP($A267,mittaukset_2007!$A$2:$E$268,5,FALSE)</f>
        <v>0</v>
      </c>
      <c r="U267">
        <f>IF(ISNA(VLOOKUP($A267,maastolomake_2010!$A$2:$AF$230,3,FALSE)),"",VLOOKUP($A267,maastolomake_2010!$A$2:$AF$230,3,FALSE))</f>
        <v>69</v>
      </c>
      <c r="V267">
        <f>IF(ISNA(VLOOKUP($A267,maastolomake_2010!$A$2:$AF$230,6,FALSE)),"",VLOOKUP($A267,maastolomake_2010!$A$2:$AF$230,6,FALSE))</f>
        <v>1</v>
      </c>
      <c r="W267">
        <f>IF(ISNA(VLOOKUP($A267,maastolomake_2010!$A$2:$AF$230,7,FALSE)),"",VLOOKUP($A267,maastolomake_2010!$A$2:$AF$230,7,FALSE))</f>
        <v>1</v>
      </c>
      <c r="X267">
        <f>IF(ISNA(VLOOKUP($A267,maastolomake_2010!$A$2:$AF$230,8,FALSE)),"",VLOOKUP($A267,maastolomake_2010!$A$2:$AF$230,8,FALSE))</f>
        <v>2</v>
      </c>
      <c r="Y267">
        <f>IF(ISNA(VLOOKUP($A267,maastolomake_2010!$A$2:$AF$230,9,FALSE)),"",VLOOKUP($A267,maastolomake_2010!$A$2:$AF$230,9,FALSE))</f>
        <v>11</v>
      </c>
      <c r="Z267">
        <f>IF(ISNA(VLOOKUP($A267,maastolomake_2010!$A$2:$AF$230,10,FALSE)),"",VLOOKUP($A267,maastolomake_2010!$A$2:$AF$230,10,FALSE))</f>
        <v>270</v>
      </c>
      <c r="AA267">
        <f>IF(ISNA(VLOOKUP($A267,maastolomake_2010!$A$2:$AF$230,32,FALSE)),"",IF(VLOOKUP($A267,maastolomake_2010!$A$2:$AF$230,32,FALSE)=0,"",VLOOKUP($A267,maastolomake_2010!$A$2:$AF$230,32,FALSE)))</f>
      </c>
    </row>
    <row r="268" spans="1:27" ht="12.75">
      <c r="A268">
        <v>328</v>
      </c>
      <c r="B268">
        <f>VLOOKUP($A268,mittaukset_2002!$A$4:$P$270,2,FALSE)</f>
        <v>-10.82010537756645</v>
      </c>
      <c r="C268">
        <f>VLOOKUP($A268,mittaukset_2002!$A$4:$P$270,3,FALSE)</f>
        <v>36.96560824697214</v>
      </c>
      <c r="D268">
        <f>VLOOKUP($A268,mittaukset_2002!$A$4:$P$270,4,FALSE)</f>
        <v>0.9398748024065231</v>
      </c>
      <c r="E268">
        <f>VLOOKUP($A268,mittaukset_2002!$A$4:$P$270,5,FALSE)</f>
        <v>2515327.8898864035</v>
      </c>
      <c r="F268">
        <f>VLOOKUP($A268,mittaukset_2002!$A$4:$P$270,6,FALSE)</f>
        <v>6860045.864993469</v>
      </c>
      <c r="G268">
        <f>VLOOKUP($A268,mittaukset_2002!$A$4:$P$270,7,FALSE)</f>
        <v>158.99987480240654</v>
      </c>
      <c r="H268">
        <f>VLOOKUP($A268,mittaukset_2002!$A$4:$P$270,8,FALSE)</f>
        <v>2</v>
      </c>
      <c r="I268">
        <f>VLOOKUP($A268,mittaukset_2002!$A$4:$P$270,9,FALSE)</f>
        <v>11</v>
      </c>
      <c r="J268">
        <f>VLOOKUP($A268,mittaukset_2002!$A$4:$P$270,10,FALSE)</f>
        <v>378</v>
      </c>
      <c r="K268" t="str">
        <f>VLOOKUP($A268,mittaukset_2002!$A$4:$P$270,11,FALSE)</f>
        <v>oksien suurin osa pellon päin</v>
      </c>
      <c r="L268">
        <f>VLOOKUP($A268,mittaukset_2002!$A$4:$P$270,12,FALSE)</f>
        <v>28.9</v>
      </c>
      <c r="M268">
        <f>VLOOKUP($A268,mittaukset_2002!$A$4:$P$270,13,FALSE)</f>
        <v>7.2</v>
      </c>
      <c r="N268">
        <f>VLOOKUP($A268,mittaukset_2002!$A$4:$P$270,14,FALSE)</f>
        <v>4.26</v>
      </c>
      <c r="O268">
        <f>VLOOKUP($A268,mittaukset_2002!$A$4:$P$270,15,FALSE)</f>
        <v>3.57</v>
      </c>
      <c r="P268">
        <f>VLOOKUP($A268,mittaukset_2002!$A$4:$P$270,16,FALSE)</f>
        <v>2</v>
      </c>
      <c r="Q268" t="str">
        <f>VLOOKUP($A268,mittaukset_2007!$A$2:$E$268,2,FALSE)</f>
        <v>kuusi</v>
      </c>
      <c r="R268">
        <f>VLOOKUP($A268,mittaukset_2007!$A$2:$E$268,3,FALSE)</f>
        <v>393</v>
      </c>
      <c r="S268">
        <f>VLOOKUP($A268,mittaukset_2007!$A$2:$E$268,4,FALSE)</f>
        <v>380</v>
      </c>
      <c r="T268">
        <f>VLOOKUP($A268,mittaukset_2007!$A$2:$E$268,5,FALSE)</f>
        <v>0</v>
      </c>
      <c r="U268">
        <f>IF(ISNA(VLOOKUP($A268,maastolomake_2010!$A$2:$AF$230,3,FALSE)),"",VLOOKUP($A268,maastolomake_2010!$A$2:$AF$230,3,FALSE))</f>
        <v>24</v>
      </c>
      <c r="V268">
        <f>IF(ISNA(VLOOKUP($A268,maastolomake_2010!$A$2:$AF$230,6,FALSE)),"",VLOOKUP($A268,maastolomake_2010!$A$2:$AF$230,6,FALSE))</f>
        <v>1</v>
      </c>
      <c r="W268">
        <f>IF(ISNA(VLOOKUP($A268,maastolomake_2010!$A$2:$AF$230,7,FALSE)),"",VLOOKUP($A268,maastolomake_2010!$A$2:$AF$230,7,FALSE))</f>
        <v>1</v>
      </c>
      <c r="X268">
        <f>IF(ISNA(VLOOKUP($A268,maastolomake_2010!$A$2:$AF$230,8,FALSE)),"",VLOOKUP($A268,maastolomake_2010!$A$2:$AF$230,8,FALSE))</f>
        <v>2</v>
      </c>
      <c r="Y268">
        <f>IF(ISNA(VLOOKUP($A268,maastolomake_2010!$A$2:$AF$230,9,FALSE)),"",VLOOKUP($A268,maastolomake_2010!$A$2:$AF$230,9,FALSE))</f>
        <v>11</v>
      </c>
      <c r="Z268">
        <f>IF(ISNA(VLOOKUP($A268,maastolomake_2010!$A$2:$AF$230,10,FALSE)),"",VLOOKUP($A268,maastolomake_2010!$A$2:$AF$230,10,FALSE))</f>
        <v>407</v>
      </c>
      <c r="AA268">
        <f>IF(ISNA(VLOOKUP($A268,maastolomake_2010!$A$2:$AF$230,32,FALSE)),"",IF(VLOOKUP($A268,maastolomake_2010!$A$2:$AF$230,32,FALSE)=0,"",VLOOKUP($A268,maastolomake_2010!$A$2:$AF$230,32,FALSE)))</f>
      </c>
    </row>
    <row r="269" spans="1:27" ht="12.75">
      <c r="A269">
        <v>329</v>
      </c>
      <c r="B269">
        <f>VLOOKUP($A269,mittaukset_2002!$A$4:$P$270,2,FALSE)</f>
        <v>-10.432685194971546</v>
      </c>
      <c r="C269">
        <f>VLOOKUP($A269,mittaukset_2002!$A$4:$P$270,3,FALSE)</f>
        <v>40.83107486201712</v>
      </c>
      <c r="D269">
        <f>VLOOKUP($A269,mittaukset_2002!$A$4:$P$270,4,FALSE)</f>
        <v>1.1974902676825574</v>
      </c>
      <c r="E269">
        <f>VLOOKUP($A269,mittaukset_2002!$A$4:$P$270,5,FALSE)</f>
        <v>2515329.033701091</v>
      </c>
      <c r="F269">
        <f>VLOOKUP($A269,mittaukset_2002!$A$4:$P$270,6,FALSE)</f>
        <v>6860049.577622525</v>
      </c>
      <c r="G269">
        <f>VLOOKUP($A269,mittaukset_2002!$A$4:$P$270,7,FALSE)</f>
        <v>159.25749026768256</v>
      </c>
      <c r="H269">
        <f>VLOOKUP($A269,mittaukset_2002!$A$4:$P$270,8,FALSE)</f>
        <v>2</v>
      </c>
      <c r="I269">
        <f>VLOOKUP($A269,mittaukset_2002!$A$4:$P$270,9,FALSE)</f>
        <v>11</v>
      </c>
      <c r="J269">
        <f>VLOOKUP($A269,mittaukset_2002!$A$4:$P$270,10,FALSE)</f>
        <v>334</v>
      </c>
      <c r="K269" t="str">
        <f>VLOOKUP($A269,mittaukset_2002!$A$4:$P$270,11,FALSE)</f>
        <v>oksat pellon päin</v>
      </c>
      <c r="L269">
        <f>VLOOKUP($A269,mittaukset_2002!$A$4:$P$270,12,FALSE)</f>
        <v>27.2</v>
      </c>
      <c r="M269">
        <f>VLOOKUP($A269,mittaukset_2002!$A$4:$P$270,13,FALSE)</f>
        <v>7.7</v>
      </c>
      <c r="N269">
        <f>VLOOKUP($A269,mittaukset_2002!$A$4:$P$270,14,FALSE)</f>
        <v>-99</v>
      </c>
      <c r="O269">
        <f>VLOOKUP($A269,mittaukset_2002!$A$4:$P$270,15,FALSE)</f>
        <v>-99</v>
      </c>
      <c r="P269">
        <f>VLOOKUP($A269,mittaukset_2002!$A$4:$P$270,16,FALSE)</f>
        <v>2</v>
      </c>
      <c r="Q269" t="str">
        <f>VLOOKUP($A269,mittaukset_2007!$A$2:$E$268,2,FALSE)</f>
        <v>kuusi</v>
      </c>
      <c r="R269">
        <f>VLOOKUP($A269,mittaukset_2007!$A$2:$E$268,3,FALSE)</f>
        <v>330</v>
      </c>
      <c r="S269">
        <f>VLOOKUP($A269,mittaukset_2007!$A$2:$E$268,4,FALSE)</f>
        <v>361</v>
      </c>
      <c r="T269">
        <f>VLOOKUP($A269,mittaukset_2007!$A$2:$E$268,5,FALSE)</f>
        <v>1</v>
      </c>
      <c r="U269">
        <f>IF(ISNA(VLOOKUP($A269,maastolomake_2010!$A$2:$AF$230,3,FALSE)),"",VLOOKUP($A269,maastolomake_2010!$A$2:$AF$230,3,FALSE))</f>
        <v>25</v>
      </c>
      <c r="V269">
        <f>IF(ISNA(VLOOKUP($A269,maastolomake_2010!$A$2:$AF$230,6,FALSE)),"",VLOOKUP($A269,maastolomake_2010!$A$2:$AF$230,6,FALSE))</f>
        <v>1</v>
      </c>
      <c r="W269">
        <f>IF(ISNA(VLOOKUP($A269,maastolomake_2010!$A$2:$AF$230,7,FALSE)),"",VLOOKUP($A269,maastolomake_2010!$A$2:$AF$230,7,FALSE))</f>
        <v>1</v>
      </c>
      <c r="X269">
        <f>IF(ISNA(VLOOKUP($A269,maastolomake_2010!$A$2:$AF$230,8,FALSE)),"",VLOOKUP($A269,maastolomake_2010!$A$2:$AF$230,8,FALSE))</f>
        <v>2</v>
      </c>
      <c r="Y269">
        <f>IF(ISNA(VLOOKUP($A269,maastolomake_2010!$A$2:$AF$230,9,FALSE)),"",VLOOKUP($A269,maastolomake_2010!$A$2:$AF$230,9,FALSE))</f>
        <v>11</v>
      </c>
      <c r="Z269">
        <f>IF(ISNA(VLOOKUP($A269,maastolomake_2010!$A$2:$AF$230,10,FALSE)),"",VLOOKUP($A269,maastolomake_2010!$A$2:$AF$230,10,FALSE))</f>
        <v>339</v>
      </c>
      <c r="AA269" t="str">
        <f>IF(ISNA(VLOOKUP($A269,maastolomake_2010!$A$2:$AF$230,32,FALSE)),"",IF(VLOOKUP($A269,maastolomake_2010!$A$2:$AF$230,32,FALSE)=0,"",VLOOKUP($A269,maastolomake_2010!$A$2:$AF$230,32,FALSE)))</f>
        <v>lpm oksien yläp.</v>
      </c>
    </row>
    <row r="270" spans="1:27" ht="12.75">
      <c r="A270">
        <v>330</v>
      </c>
      <c r="B270">
        <f>VLOOKUP($A270,mittaukset_2002!$A$4:$P$270,2,FALSE)</f>
        <v>-10.943245951160002</v>
      </c>
      <c r="C270">
        <f>VLOOKUP($A270,mittaukset_2002!$A$4:$P$270,3,FALSE)</f>
        <v>42.41749013513969</v>
      </c>
      <c r="D270">
        <f>VLOOKUP($A270,mittaukset_2002!$A$4:$P$270,4,FALSE)</f>
        <v>1.1230393447628855</v>
      </c>
      <c r="E270">
        <f>VLOOKUP($A270,mittaukset_2002!$A$4:$P$270,5,FALSE)</f>
        <v>2515328.8467797227</v>
      </c>
      <c r="F270">
        <f>VLOOKUP($A270,mittaukset_2002!$A$4:$P$270,6,FALSE)</f>
        <v>6860051.233655769</v>
      </c>
      <c r="G270">
        <f>VLOOKUP($A270,mittaukset_2002!$A$4:$P$270,7,FALSE)</f>
        <v>159.18303934476288</v>
      </c>
      <c r="H270">
        <f>VLOOKUP($A270,mittaukset_2002!$A$4:$P$270,8,FALSE)</f>
        <v>2</v>
      </c>
      <c r="I270">
        <f>VLOOKUP($A270,mittaukset_2002!$A$4:$P$270,9,FALSE)</f>
        <v>11</v>
      </c>
      <c r="J270">
        <f>VLOOKUP($A270,mittaukset_2002!$A$4:$P$270,10,FALSE)</f>
        <v>328</v>
      </c>
      <c r="K270" t="str">
        <f>VLOOKUP($A270,mittaukset_2002!$A$4:$P$270,11,FALSE)</f>
        <v>oksat pellon päin</v>
      </c>
      <c r="L270">
        <f>VLOOKUP($A270,mittaukset_2002!$A$4:$P$270,12,FALSE)</f>
        <v>25.5</v>
      </c>
      <c r="M270">
        <f>VLOOKUP($A270,mittaukset_2002!$A$4:$P$270,13,FALSE)</f>
        <v>1.2</v>
      </c>
      <c r="N270">
        <f>VLOOKUP($A270,mittaukset_2002!$A$4:$P$270,14,FALSE)</f>
        <v>-99</v>
      </c>
      <c r="O270">
        <f>VLOOKUP($A270,mittaukset_2002!$A$4:$P$270,15,FALSE)</f>
        <v>-99</v>
      </c>
      <c r="P270">
        <f>VLOOKUP($A270,mittaukset_2002!$A$4:$P$270,16,FALSE)</f>
        <v>2</v>
      </c>
      <c r="Q270" t="str">
        <f>VLOOKUP($A270,mittaukset_2007!$A$2:$E$268,2,FALSE)</f>
        <v>kuusi</v>
      </c>
      <c r="R270">
        <f>VLOOKUP($A270,mittaukset_2007!$A$2:$E$268,3,FALSE)</f>
        <v>338</v>
      </c>
      <c r="S270">
        <f>VLOOKUP($A270,mittaukset_2007!$A$2:$E$268,4,FALSE)</f>
        <v>394</v>
      </c>
      <c r="T270">
        <f>VLOOKUP($A270,mittaukset_2007!$A$2:$E$268,5,FALSE)</f>
        <v>0</v>
      </c>
      <c r="U270">
        <f>IF(ISNA(VLOOKUP($A270,maastolomake_2010!$A$2:$AF$230,3,FALSE)),"",VLOOKUP($A270,maastolomake_2010!$A$2:$AF$230,3,FALSE))</f>
      </c>
      <c r="V270">
        <f>IF(ISNA(VLOOKUP($A270,maastolomake_2010!$A$2:$AF$230,6,FALSE)),"",VLOOKUP($A270,maastolomake_2010!$A$2:$AF$230,6,FALSE))</f>
      </c>
      <c r="W270">
        <f>IF(ISNA(VLOOKUP($A270,maastolomake_2010!$A$2:$AF$230,7,FALSE)),"",VLOOKUP($A270,maastolomake_2010!$A$2:$AF$230,7,FALSE))</f>
      </c>
      <c r="X270">
        <f>IF(ISNA(VLOOKUP($A270,maastolomake_2010!$A$2:$AF$230,8,FALSE)),"",VLOOKUP($A270,maastolomake_2010!$A$2:$AF$230,8,FALSE))</f>
      </c>
      <c r="Y270">
        <f>IF(ISNA(VLOOKUP($A270,maastolomake_2010!$A$2:$AF$230,9,FALSE)),"",VLOOKUP($A270,maastolomake_2010!$A$2:$AF$230,9,FALSE))</f>
      </c>
      <c r="Z270">
        <f>IF(ISNA(VLOOKUP($A270,maastolomake_2010!$A$2:$AF$230,10,FALSE)),"",VLOOKUP($A270,maastolomake_2010!$A$2:$AF$230,10,FALSE))</f>
      </c>
      <c r="AA270">
        <f>IF(ISNA(VLOOKUP($A270,maastolomake_2010!$A$2:$AF$230,32,FALSE)),"",IF(VLOOKUP($A270,maastolomake_2010!$A$2:$AF$230,32,FALSE)=0,"",VLOOKUP($A270,maastolomake_2010!$A$2:$AF$230,32,FALSE)))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</dc:creator>
  <cp:keywords/>
  <dc:description/>
  <cp:lastModifiedBy>Aarne</cp:lastModifiedBy>
  <cp:lastPrinted>2010-05-20T11:37:16Z</cp:lastPrinted>
  <dcterms:created xsi:type="dcterms:W3CDTF">2007-06-18T10:46:11Z</dcterms:created>
  <dcterms:modified xsi:type="dcterms:W3CDTF">2010-07-07T14:12:20Z</dcterms:modified>
  <cp:category/>
  <cp:version/>
  <cp:contentType/>
  <cp:contentStatus/>
</cp:coreProperties>
</file>