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4935" windowHeight="6345" activeTab="0"/>
  </bookViews>
  <sheets>
    <sheet name="Takymhavainnnot" sheetId="1" r:id="rId1"/>
    <sheet name="Kartta" sheetId="2" r:id="rId2"/>
    <sheet name="Koordinaatistonsijainti" sheetId="3" r:id="rId3"/>
  </sheets>
  <definedNames>
    <definedName name="solver_adj" localSheetId="2" hidden="1">'Koordinaatistonsijainti'!$L$28,'Koordinaatistonsijainti'!$M$29,'Koordinaatistonsijainti'!$M$30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'Koordinaatistonsijainti'!$Q$36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<sst xmlns="http://schemas.openxmlformats.org/spreadsheetml/2006/main" count="563" uniqueCount="151">
  <si>
    <t>Origo</t>
  </si>
  <si>
    <t>A0</t>
  </si>
  <si>
    <t>X</t>
  </si>
  <si>
    <t>Y</t>
  </si>
  <si>
    <t>Z</t>
  </si>
  <si>
    <t>Kojek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</si>
  <si>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</si>
  <si>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</si>
  <si>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</si>
  <si>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</si>
  <si>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</si>
  <si>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</si>
  <si>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</si>
  <si>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</si>
  <si>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</si>
  <si>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</si>
  <si>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</si>
  <si>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</si>
  <si>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</si>
  <si>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</si>
  <si>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</si>
  <si>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</si>
  <si>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</si>
  <si>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</si>
  <si>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</si>
  <si>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</si>
  <si>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</si>
  <si>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</si>
  <si>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</si>
  <si>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P11B</t>
  </si>
  <si>
    <t>P16</t>
  </si>
  <si>
    <t>P8</t>
  </si>
  <si>
    <t>P18</t>
  </si>
  <si>
    <t>K24</t>
  </si>
  <si>
    <t>P0</t>
  </si>
  <si>
    <t>P11A</t>
  </si>
  <si>
    <t>P7</t>
  </si>
  <si>
    <t>K25</t>
  </si>
  <si>
    <t>K26</t>
  </si>
  <si>
    <t>K29</t>
  </si>
  <si>
    <t>P1</t>
  </si>
  <si>
    <t>K30</t>
  </si>
  <si>
    <t>K31</t>
  </si>
  <si>
    <t>K33</t>
  </si>
  <si>
    <t>K34</t>
  </si>
  <si>
    <t>K35</t>
  </si>
  <si>
    <t>P2</t>
  </si>
  <si>
    <t>T10</t>
  </si>
  <si>
    <t>T11</t>
  </si>
  <si>
    <t>T12</t>
  </si>
  <si>
    <t>T8</t>
  </si>
  <si>
    <t>T7</t>
  </si>
  <si>
    <t>T3</t>
  </si>
  <si>
    <t>A1</t>
  </si>
  <si>
    <t>Vkul</t>
  </si>
  <si>
    <t>Pkul</t>
  </si>
  <si>
    <t>T9</t>
  </si>
  <si>
    <t>T6</t>
  </si>
  <si>
    <t>T5</t>
  </si>
  <si>
    <t>T4</t>
  </si>
  <si>
    <t>T1</t>
  </si>
  <si>
    <t>T2</t>
  </si>
  <si>
    <t>A2</t>
  </si>
  <si>
    <t>P9</t>
  </si>
  <si>
    <t>K27</t>
  </si>
  <si>
    <t>K28</t>
  </si>
  <si>
    <t>K32</t>
  </si>
  <si>
    <t>A3</t>
  </si>
  <si>
    <t>radians</t>
  </si>
  <si>
    <t>COORD</t>
  </si>
  <si>
    <t>SDEV</t>
  </si>
  <si>
    <t>DESIMAL</t>
  </si>
  <si>
    <t>i</t>
  </si>
  <si>
    <t>j</t>
  </si>
  <si>
    <t>k</t>
  </si>
  <si>
    <t>Point</t>
  </si>
  <si>
    <t>Apu</t>
  </si>
  <si>
    <t>A4</t>
  </si>
  <si>
    <t>A5</t>
  </si>
  <si>
    <t>Case</t>
  </si>
  <si>
    <t>NumofIte</t>
  </si>
  <si>
    <t>Plot-id</t>
  </si>
  <si>
    <t>Tree-id</t>
  </si>
  <si>
    <t xml:space="preserve"> Sp</t>
  </si>
  <si>
    <t xml:space="preserve"> X_ini</t>
  </si>
  <si>
    <t xml:space="preserve"> Y_ini</t>
  </si>
  <si>
    <t xml:space="preserve"> X_adj</t>
  </si>
  <si>
    <t xml:space="preserve"> Y_adj</t>
  </si>
  <si>
    <t xml:space="preserve"> SigmaNull</t>
  </si>
  <si>
    <t xml:space="preserve"> SigmaX</t>
  </si>
  <si>
    <t xml:space="preserve"> SigmaY</t>
  </si>
  <si>
    <t xml:space="preserve"> NPA</t>
  </si>
  <si>
    <t xml:space="preserve"> NumOfObs</t>
  </si>
  <si>
    <t xml:space="preserve"> Tree</t>
  </si>
  <si>
    <t xml:space="preserve"> Res_Azim</t>
  </si>
  <si>
    <t xml:space="preserve"> Res_Dist</t>
  </si>
  <si>
    <t xml:space="preserve"> BaardaDist</t>
  </si>
  <si>
    <t xml:space="preserve"> Baarda_Azim</t>
  </si>
  <si>
    <t>Tree</t>
  </si>
  <si>
    <t>TypeOfIni</t>
  </si>
  <si>
    <t>INTERSEC</t>
  </si>
  <si>
    <t>x</t>
  </si>
  <si>
    <t>y</t>
  </si>
  <si>
    <t>x'</t>
  </si>
  <si>
    <t>y'</t>
  </si>
  <si>
    <t>k-piste</t>
  </si>
  <si>
    <t xml:space="preserve"> xp = Cos(angle) * X - Sin(angle) * Y</t>
  </si>
  <si>
    <t xml:space="preserve"> yp = Sin(angle) * X + Cos(angle) * Y</t>
  </si>
  <si>
    <t>kierto</t>
  </si>
  <si>
    <t>dx</t>
  </si>
  <si>
    <t>dy</t>
  </si>
  <si>
    <t>squared</t>
  </si>
  <si>
    <t>RMSE</t>
  </si>
  <si>
    <t xml:space="preserve">2 m </t>
  </si>
  <si>
    <t>K36 ratkaisuja</t>
  </si>
  <si>
    <t>K37 ratkaisuja</t>
  </si>
  <si>
    <t>K29B ratkaisuja</t>
  </si>
  <si>
    <t>A konepisteitä</t>
  </si>
  <si>
    <t>K kuvauspaikkoja</t>
  </si>
  <si>
    <t>P pulssien paikkoja</t>
  </si>
  <si>
    <t>T pallot puussa</t>
  </si>
  <si>
    <t>Vaakakulma</t>
  </si>
  <si>
    <t>Pystykulma</t>
  </si>
  <si>
    <t>PALLOT</t>
  </si>
  <si>
    <t>PALLOJEN KOORDINAATTEJA</t>
  </si>
  <si>
    <t>Neljän paalun ratkaisut suunnilla</t>
  </si>
  <si>
    <t>UUSINTAMITTAUKSEN TULOKSET; etäisydet mukana</t>
  </si>
  <si>
    <t xml:space="preserve">POLAR   </t>
  </si>
  <si>
    <t>siirto_Y</t>
  </si>
  <si>
    <t>siirto_X</t>
  </si>
  <si>
    <t>kierto, astetta</t>
  </si>
  <si>
    <t>Ratkaisu</t>
  </si>
  <si>
    <t>x_lask</t>
  </si>
  <si>
    <t>y_lask</t>
  </si>
  <si>
    <t>mean</t>
  </si>
  <si>
    <t>ORIGO</t>
  </si>
  <si>
    <t>RIGHT-HANDED</t>
  </si>
  <si>
    <t>KulmaHavainnot kolmiointiin</t>
  </si>
  <si>
    <t>Pisteeltä A1 tähtäykset</t>
  </si>
  <si>
    <t>Pisteeltä A2 tähtäykset</t>
  </si>
  <si>
    <t>Pisteeltä A3 tähtäykset</t>
  </si>
  <si>
    <t xml:space="preserve">Angles are in degrees, minutes and seconds </t>
  </si>
  <si>
    <t>Kojek, height of the instrument above ground</t>
  </si>
  <si>
    <t>K1-points had wooden sticks 5-15 cm above gnd</t>
  </si>
  <si>
    <t>Note, that Y and X were originally left-handed! (columns swapped here)</t>
  </si>
  <si>
    <t>The rotations by tacheometer were clockwise, from the left-handed X-axis, which was from A0 to K1</t>
  </si>
  <si>
    <t>COORD_new</t>
  </si>
  <si>
    <t>SDEV_new</t>
  </si>
  <si>
    <t>Points_new</t>
  </si>
  <si>
    <t>A1,A3</t>
  </si>
  <si>
    <t>A0,A3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</si>
</sst>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0.00000"/>
    <numFmt numFmtId="168" formatCode="0.000000"/>
    <numFmt numFmtId="169" formatCode="0.000000000000"/>
    <numFmt numFmtId="170" formatCode="0.0000000000000"/>
    <numFmt numFmtId="171" formatCode="0.00000000000000"/>
    <numFmt numFmtId="172" formatCode="0.000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164" fontId="0" fillId="35" borderId="0" xfId="0" applyNumberFormat="1" applyFont="1" applyFill="1" applyAlignment="1">
      <alignment horizontal="right"/>
    </xf>
    <xf numFmtId="0" fontId="0" fillId="36" borderId="0" xfId="0" applyFill="1" applyAlignment="1">
      <alignment/>
    </xf>
    <xf numFmtId="0" fontId="2" fillId="36" borderId="0" xfId="0" applyFont="1" applyFill="1" applyAlignment="1">
      <alignment/>
    </xf>
    <xf numFmtId="164" fontId="0" fillId="36" borderId="0" xfId="0" applyNumberFormat="1" applyFont="1" applyFill="1" applyAlignment="1">
      <alignment horizontal="right"/>
    </xf>
    <xf numFmtId="0" fontId="2" fillId="34" borderId="0" xfId="0" applyFont="1" applyFill="1" applyAlignment="1">
      <alignment/>
    </xf>
    <xf numFmtId="164" fontId="0" fillId="34" borderId="0" xfId="0" applyNumberFormat="1" applyFont="1" applyFill="1" applyAlignment="1">
      <alignment horizontal="right"/>
    </xf>
    <xf numFmtId="164" fontId="0" fillId="34" borderId="0" xfId="0" applyNumberFormat="1" applyFill="1" applyAlignment="1">
      <alignment/>
    </xf>
    <xf numFmtId="2" fontId="2" fillId="0" borderId="0" xfId="0" applyNumberFormat="1" applyFont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38" borderId="0" xfId="0" applyNumberFormat="1" applyFill="1" applyAlignment="1">
      <alignment/>
    </xf>
    <xf numFmtId="164" fontId="2" fillId="38" borderId="0" xfId="0" applyNumberFormat="1" applyFont="1" applyFill="1" applyAlignment="1">
      <alignment/>
    </xf>
    <xf numFmtId="2" fontId="0" fillId="0" borderId="0" xfId="0" applyNumberFormat="1" applyAlignment="1">
      <alignment/>
    </xf>
    <xf numFmtId="164" fontId="2" fillId="39" borderId="0" xfId="0" applyNumberFormat="1" applyFont="1" applyFill="1" applyAlignment="1">
      <alignment/>
    </xf>
    <xf numFmtId="0" fontId="2" fillId="39" borderId="0" xfId="0" applyFont="1" applyFill="1" applyAlignment="1">
      <alignment/>
    </xf>
    <xf numFmtId="164" fontId="2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165"/>
          <c:w val="0.95525"/>
          <c:h val="0.967"/>
        </c:manualLayout>
      </c:layout>
      <c:bubbleChart>
        <c:varyColors val="0"/>
        <c:ser>
          <c:idx val="0"/>
          <c:order val="0"/>
          <c:tx>
            <c:strRef>
              <c:f>Kartta!$C$1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 w="254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Kartta!$B$2:$B$62</c:f>
              <c:numCache/>
            </c:numRef>
          </c:xVal>
          <c:yVal>
            <c:numRef>
              <c:f>Kartta!$C$2:$C$62</c:f>
              <c:numCache/>
            </c:numRef>
          </c:yVal>
          <c:bubbleSize>
            <c:numRef>
              <c:f>Kartta!$D$2:$D$62</c:f>
              <c:numCache/>
            </c:numRef>
          </c:bubbleSize>
        </c:ser>
        <c:bubbleScale val="15"/>
        <c:sizeRepresents val="w"/>
        <c:axId val="11773846"/>
        <c:axId val="38855751"/>
      </c:bubbleChart>
      <c:valAx>
        <c:axId val="11773846"/>
        <c:scaling>
          <c:orientation val="minMax"/>
          <c:max val="15"/>
          <c:min val="-1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55751"/>
        <c:crosses val="autoZero"/>
        <c:crossBetween val="midCat"/>
        <c:dispUnits/>
        <c:majorUnit val="5"/>
      </c:valAx>
      <c:valAx>
        <c:axId val="38855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73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28575</xdr:rowOff>
    </xdr:from>
    <xdr:to>
      <xdr:col>16</xdr:col>
      <xdr:colOff>314325</xdr:colOff>
      <xdr:row>37</xdr:row>
      <xdr:rowOff>0</xdr:rowOff>
    </xdr:to>
    <xdr:graphicFrame>
      <xdr:nvGraphicFramePr>
        <xdr:cNvPr id="1" name="Chart 6"/>
        <xdr:cNvGraphicFramePr/>
      </xdr:nvGraphicFramePr>
      <xdr:xfrm>
        <a:off x="5734050" y="190500"/>
        <a:ext cx="43338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PageLayoutView="0" workbookViewId="0" topLeftCell="A67">
      <selection activeCell="L78" sqref="L78:M78"/>
    </sheetView>
  </sheetViews>
  <sheetFormatPr defaultColWidth="9.140625" defaultRowHeight="12.75"/>
  <cols>
    <col min="2" max="4" width="10.140625" style="0" bestFit="1" customWidth="1"/>
    <col min="5" max="5" width="11.140625" style="0" bestFit="1" customWidth="1"/>
    <col min="6" max="6" width="13.57421875" style="0" customWidth="1"/>
    <col min="7" max="7" width="14.7109375" style="0" customWidth="1"/>
  </cols>
  <sheetData>
    <row r="1" spans="1:9" ht="12.75">
      <c r="A1" s="1" t="s">
        <v>0</v>
      </c>
      <c r="B1" s="1" t="s">
        <v>3</v>
      </c>
      <c r="C1" s="1" t="s">
        <v>2</v>
      </c>
      <c r="D1" s="1" t="s">
        <v>4</v>
      </c>
      <c r="E1" s="1" t="s">
        <v>5</v>
      </c>
      <c r="F1" s="1" t="s">
        <v>54</v>
      </c>
      <c r="G1" s="1" t="s">
        <v>55</v>
      </c>
      <c r="I1" s="1" t="s">
        <v>117</v>
      </c>
    </row>
    <row r="2" spans="1:9" s="1" customFormat="1" ht="12.75">
      <c r="A2" s="1" t="s">
        <v>1</v>
      </c>
      <c r="B2" s="1">
        <v>0</v>
      </c>
      <c r="C2" s="1">
        <v>0</v>
      </c>
      <c r="D2" s="1">
        <v>0</v>
      </c>
      <c r="E2" s="1">
        <v>1.53</v>
      </c>
      <c r="I2" s="1" t="s">
        <v>118</v>
      </c>
    </row>
    <row r="3" spans="1:9" ht="12.75">
      <c r="A3" t="s">
        <v>6</v>
      </c>
      <c r="B3">
        <v>0</v>
      </c>
      <c r="C3">
        <v>9.116</v>
      </c>
      <c r="D3">
        <v>0.239</v>
      </c>
      <c r="I3" s="1" t="s">
        <v>119</v>
      </c>
    </row>
    <row r="4" spans="1:9" ht="12.75">
      <c r="A4" t="s">
        <v>7</v>
      </c>
      <c r="B4">
        <v>-0.093</v>
      </c>
      <c r="C4">
        <v>4.888</v>
      </c>
      <c r="D4">
        <v>0.204</v>
      </c>
      <c r="I4" s="1" t="s">
        <v>120</v>
      </c>
    </row>
    <row r="5" spans="1:4" ht="12.75">
      <c r="A5" t="s">
        <v>8</v>
      </c>
      <c r="B5">
        <v>-2.864</v>
      </c>
      <c r="C5">
        <v>7.672</v>
      </c>
      <c r="D5">
        <v>0.406</v>
      </c>
    </row>
    <row r="6" spans="1:6" ht="12.75">
      <c r="A6" t="s">
        <v>9</v>
      </c>
      <c r="B6">
        <v>-4.219</v>
      </c>
      <c r="C6">
        <v>2.965</v>
      </c>
      <c r="D6">
        <v>0.39</v>
      </c>
      <c r="F6" s="1" t="s">
        <v>142</v>
      </c>
    </row>
    <row r="7" spans="1:6" ht="12.75">
      <c r="A7" t="s">
        <v>10</v>
      </c>
      <c r="B7">
        <v>-7.423</v>
      </c>
      <c r="C7">
        <v>4.168</v>
      </c>
      <c r="D7">
        <v>0.402</v>
      </c>
      <c r="F7" s="1" t="s">
        <v>143</v>
      </c>
    </row>
    <row r="8" spans="1:6" ht="12.75">
      <c r="A8" t="s">
        <v>11</v>
      </c>
      <c r="B8">
        <v>-6.707</v>
      </c>
      <c r="C8">
        <v>-0.29</v>
      </c>
      <c r="D8">
        <v>0.407</v>
      </c>
      <c r="F8" s="1" t="s">
        <v>144</v>
      </c>
    </row>
    <row r="9" spans="1:6" ht="12.75">
      <c r="A9" t="s">
        <v>12</v>
      </c>
      <c r="B9">
        <v>-2.666</v>
      </c>
      <c r="C9">
        <v>-1.801</v>
      </c>
      <c r="D9">
        <v>0.276</v>
      </c>
      <c r="F9" s="1" t="s">
        <v>145</v>
      </c>
    </row>
    <row r="10" spans="1:4" ht="12.75">
      <c r="A10" t="s">
        <v>13</v>
      </c>
      <c r="B10">
        <v>0.494</v>
      </c>
      <c r="C10">
        <v>-0.924</v>
      </c>
      <c r="D10">
        <v>0.136</v>
      </c>
    </row>
    <row r="11" spans="1:4" ht="12.75">
      <c r="A11" t="s">
        <v>14</v>
      </c>
      <c r="B11">
        <v>6.051</v>
      </c>
      <c r="C11">
        <v>-1.824</v>
      </c>
      <c r="D11">
        <v>0.124</v>
      </c>
    </row>
    <row r="12" spans="1:4" ht="12.75">
      <c r="A12" t="s">
        <v>15</v>
      </c>
      <c r="B12">
        <v>10.469</v>
      </c>
      <c r="C12">
        <v>-0.771</v>
      </c>
      <c r="D12">
        <v>0.1</v>
      </c>
    </row>
    <row r="13" spans="1:4" ht="12.75">
      <c r="A13" t="s">
        <v>16</v>
      </c>
      <c r="B13">
        <v>-4.99</v>
      </c>
      <c r="C13">
        <v>-3.877</v>
      </c>
      <c r="D13">
        <v>0.312</v>
      </c>
    </row>
    <row r="14" spans="1:4" ht="12.75">
      <c r="A14" t="s">
        <v>17</v>
      </c>
      <c r="B14">
        <v>-7.226</v>
      </c>
      <c r="C14">
        <v>-4.824</v>
      </c>
      <c r="D14">
        <v>0.367</v>
      </c>
    </row>
    <row r="15" spans="1:4" ht="12.75">
      <c r="A15" t="s">
        <v>18</v>
      </c>
      <c r="B15">
        <v>-5.539</v>
      </c>
      <c r="C15">
        <v>-5.812</v>
      </c>
      <c r="D15">
        <v>0.343</v>
      </c>
    </row>
    <row r="16" spans="1:4" ht="12.75">
      <c r="A16" t="s">
        <v>19</v>
      </c>
      <c r="B16">
        <v>-0.984</v>
      </c>
      <c r="C16">
        <v>-6.489</v>
      </c>
      <c r="D16">
        <v>0.231</v>
      </c>
    </row>
    <row r="17" spans="1:4" ht="12.75">
      <c r="A17" t="s">
        <v>20</v>
      </c>
      <c r="B17">
        <v>10.733</v>
      </c>
      <c r="C17">
        <v>-6.437</v>
      </c>
      <c r="D17">
        <v>0.139</v>
      </c>
    </row>
    <row r="18" spans="1:4" ht="12.75">
      <c r="A18" t="s">
        <v>21</v>
      </c>
      <c r="B18">
        <v>7.553</v>
      </c>
      <c r="C18">
        <v>-8.999</v>
      </c>
      <c r="D18">
        <v>0.149</v>
      </c>
    </row>
    <row r="19" spans="1:4" ht="12.75">
      <c r="A19" t="s">
        <v>22</v>
      </c>
      <c r="B19">
        <v>-9.256</v>
      </c>
      <c r="C19">
        <v>-8.276</v>
      </c>
      <c r="D19">
        <v>0.435</v>
      </c>
    </row>
    <row r="20" spans="1:4" ht="12.75">
      <c r="A20" t="s">
        <v>23</v>
      </c>
      <c r="B20">
        <v>-7.7</v>
      </c>
      <c r="C20">
        <v>-10.402</v>
      </c>
      <c r="D20">
        <v>0.381</v>
      </c>
    </row>
    <row r="21" spans="1:4" ht="12.75">
      <c r="A21" t="s">
        <v>24</v>
      </c>
      <c r="B21">
        <v>-1.723</v>
      </c>
      <c r="C21">
        <v>-9.733</v>
      </c>
      <c r="D21">
        <v>0.296</v>
      </c>
    </row>
    <row r="22" spans="1:4" ht="12.75">
      <c r="A22" t="s">
        <v>25</v>
      </c>
      <c r="B22">
        <v>1.627</v>
      </c>
      <c r="C22">
        <v>-11.529</v>
      </c>
      <c r="D22">
        <v>0.251</v>
      </c>
    </row>
    <row r="23" spans="1:4" ht="12.75">
      <c r="A23" t="s">
        <v>26</v>
      </c>
      <c r="B23">
        <v>3.864</v>
      </c>
      <c r="C23">
        <v>-12.304</v>
      </c>
      <c r="D23">
        <v>0.243</v>
      </c>
    </row>
    <row r="24" spans="1:4" ht="12.75">
      <c r="A24" t="s">
        <v>27</v>
      </c>
      <c r="B24">
        <v>-3.649</v>
      </c>
      <c r="C24">
        <v>-11.693</v>
      </c>
      <c r="D24">
        <v>0.239</v>
      </c>
    </row>
    <row r="25" spans="1:4" ht="12.75">
      <c r="A25" t="s">
        <v>28</v>
      </c>
      <c r="B25">
        <v>-4.913</v>
      </c>
      <c r="C25">
        <v>-11.577</v>
      </c>
      <c r="D25">
        <v>0.446</v>
      </c>
    </row>
    <row r="26" spans="1:4" ht="12.75">
      <c r="A26" t="s">
        <v>29</v>
      </c>
      <c r="B26">
        <v>-4.976</v>
      </c>
      <c r="C26">
        <v>-10.7</v>
      </c>
      <c r="D26">
        <v>0.257</v>
      </c>
    </row>
    <row r="27" spans="1:4" ht="12.75">
      <c r="A27" t="s">
        <v>30</v>
      </c>
      <c r="B27">
        <v>-7.254</v>
      </c>
      <c r="C27">
        <v>-11.852</v>
      </c>
      <c r="D27">
        <v>0.36</v>
      </c>
    </row>
    <row r="28" spans="1:4" ht="12.75">
      <c r="A28" t="s">
        <v>31</v>
      </c>
      <c r="B28">
        <v>-8.606</v>
      </c>
      <c r="C28">
        <v>-12.784</v>
      </c>
      <c r="D28">
        <v>0.472</v>
      </c>
    </row>
    <row r="29" spans="1:4" ht="12.75">
      <c r="A29" t="s">
        <v>32</v>
      </c>
      <c r="B29">
        <v>-8.14</v>
      </c>
      <c r="C29">
        <v>-14.013</v>
      </c>
      <c r="D29">
        <v>0.42</v>
      </c>
    </row>
    <row r="30" spans="1:4" ht="12.75">
      <c r="A30" t="s">
        <v>33</v>
      </c>
      <c r="B30">
        <v>-4.296</v>
      </c>
      <c r="C30">
        <v>-15.124</v>
      </c>
      <c r="D30">
        <v>0.304</v>
      </c>
    </row>
    <row r="31" spans="1:4" ht="12.75">
      <c r="A31" t="s">
        <v>34</v>
      </c>
      <c r="B31">
        <v>-1.211</v>
      </c>
      <c r="C31">
        <v>-15.761</v>
      </c>
      <c r="D31">
        <v>0.284</v>
      </c>
    </row>
    <row r="32" spans="1:4" ht="12.75">
      <c r="A32" t="s">
        <v>35</v>
      </c>
      <c r="B32">
        <v>-1.48</v>
      </c>
      <c r="C32">
        <v>-15.956</v>
      </c>
      <c r="D32">
        <v>0.196</v>
      </c>
    </row>
    <row r="33" spans="1:4" ht="12.75">
      <c r="A33" t="s">
        <v>36</v>
      </c>
      <c r="B33">
        <v>0.882</v>
      </c>
      <c r="C33">
        <v>-14.847</v>
      </c>
      <c r="D33">
        <v>0.204</v>
      </c>
    </row>
    <row r="34" spans="1:4" ht="12.75">
      <c r="A34" t="s">
        <v>37</v>
      </c>
      <c r="B34">
        <v>1.059</v>
      </c>
      <c r="C34">
        <v>-17.073</v>
      </c>
      <c r="D34">
        <v>0.285</v>
      </c>
    </row>
    <row r="35" spans="1:4" ht="12.75">
      <c r="A35" t="s">
        <v>39</v>
      </c>
      <c r="B35">
        <v>-4.169</v>
      </c>
      <c r="C35">
        <v>-19.286</v>
      </c>
      <c r="D35">
        <v>0.33</v>
      </c>
    </row>
    <row r="36" spans="1:4" ht="12.75">
      <c r="A36" t="s">
        <v>40</v>
      </c>
      <c r="B36">
        <v>-4.975</v>
      </c>
      <c r="C36">
        <v>-17.616</v>
      </c>
      <c r="D36">
        <v>0.356</v>
      </c>
    </row>
    <row r="37" spans="1:4" ht="12.75">
      <c r="A37" t="s">
        <v>41</v>
      </c>
      <c r="B37">
        <v>-0.231</v>
      </c>
      <c r="C37">
        <v>-22.39</v>
      </c>
      <c r="D37">
        <v>0.257</v>
      </c>
    </row>
    <row r="38" spans="1:4" ht="12.75">
      <c r="A38" t="s">
        <v>42</v>
      </c>
      <c r="B38">
        <v>-4.537</v>
      </c>
      <c r="C38">
        <v>-23.794</v>
      </c>
      <c r="D38">
        <v>0.348</v>
      </c>
    </row>
    <row r="39" spans="1:4" ht="12.75">
      <c r="A39" t="s">
        <v>43</v>
      </c>
      <c r="B39">
        <v>-5.867</v>
      </c>
      <c r="C39">
        <v>-30.071</v>
      </c>
      <c r="D39">
        <v>0.446</v>
      </c>
    </row>
    <row r="40" spans="1:4" ht="12.75">
      <c r="A40" t="s">
        <v>44</v>
      </c>
      <c r="B40">
        <v>-5.803</v>
      </c>
      <c r="C40">
        <v>-32.583</v>
      </c>
      <c r="D40">
        <v>0.499</v>
      </c>
    </row>
    <row r="41" spans="1:12" ht="12.75">
      <c r="A41" t="s">
        <v>45</v>
      </c>
      <c r="B41">
        <v>-3.443</v>
      </c>
      <c r="C41">
        <v>-32.963</v>
      </c>
      <c r="D41">
        <v>0.388</v>
      </c>
      <c r="F41" s="1" t="s">
        <v>141</v>
      </c>
      <c r="L41" s="1" t="s">
        <v>137</v>
      </c>
    </row>
    <row r="42" spans="1:12" ht="12.75">
      <c r="A42" t="s">
        <v>46</v>
      </c>
      <c r="B42">
        <v>-2.222</v>
      </c>
      <c r="C42">
        <v>-13.663</v>
      </c>
      <c r="D42">
        <v>0.281</v>
      </c>
      <c r="F42" s="1" t="s">
        <v>121</v>
      </c>
      <c r="G42" s="1" t="s">
        <v>122</v>
      </c>
      <c r="H42" s="1" t="s">
        <v>71</v>
      </c>
      <c r="I42" s="1" t="s">
        <v>71</v>
      </c>
      <c r="J42" s="1" t="s">
        <v>136</v>
      </c>
      <c r="K42" s="1"/>
      <c r="L42" s="1" t="s">
        <v>68</v>
      </c>
    </row>
    <row r="43" spans="1:15" s="7" customFormat="1" ht="12.75">
      <c r="A43" s="7" t="s">
        <v>47</v>
      </c>
      <c r="F43" s="8">
        <v>186.3643</v>
      </c>
      <c r="G43" s="8">
        <v>57.0949</v>
      </c>
      <c r="H43" s="8">
        <f>INT(ABS(F43))+VALUE(LEFT(RIGHT(F43,4),2))/60++VALUE(RIGHT(F43,2))/3600</f>
        <v>186.61194444444445</v>
      </c>
      <c r="I43" s="8">
        <f aca="true" t="shared" si="0" ref="H43:I48">INT(ABS(G43))+VALUE(LEFT(RIGHT(G43,4),2))/60++VALUE(RIGHT(G43,2))/3600</f>
        <v>57.16361111111111</v>
      </c>
      <c r="J43" s="8">
        <f aca="true" t="shared" si="1" ref="J43:J48">-(H43-90)</f>
        <v>-96.61194444444445</v>
      </c>
      <c r="K43" s="8"/>
      <c r="L43" s="11">
        <f aca="true" t="shared" si="2" ref="L43:L48">RADIANS(J43)</f>
        <v>-1.6861965273093995</v>
      </c>
      <c r="M43" s="11">
        <f aca="true" t="shared" si="3" ref="M43:M48">RADIANS(I43)</f>
        <v>0.997693226218503</v>
      </c>
      <c r="O43" s="9"/>
    </row>
    <row r="44" spans="1:15" ht="12.75">
      <c r="A44" t="s">
        <v>48</v>
      </c>
      <c r="F44" s="4">
        <v>186.2841</v>
      </c>
      <c r="G44" s="4">
        <v>51.2758</v>
      </c>
      <c r="H44" s="8">
        <f t="shared" si="0"/>
        <v>186.47805555555556</v>
      </c>
      <c r="I44" s="8">
        <f t="shared" si="0"/>
        <v>51.46611111111111</v>
      </c>
      <c r="J44" s="8">
        <f t="shared" si="1"/>
        <v>-96.47805555555556</v>
      </c>
      <c r="K44" s="8"/>
      <c r="L44" s="11">
        <f t="shared" si="2"/>
        <v>-1.6838597253664516</v>
      </c>
      <c r="M44" s="11">
        <f t="shared" si="3"/>
        <v>0.8982530920861261</v>
      </c>
      <c r="O44" s="6"/>
    </row>
    <row r="45" spans="1:15" ht="12.75">
      <c r="A45" t="s">
        <v>49</v>
      </c>
      <c r="F45" s="4">
        <v>186.1845</v>
      </c>
      <c r="G45" s="4">
        <v>46.0011</v>
      </c>
      <c r="H45" s="8">
        <f t="shared" si="0"/>
        <v>186.3125</v>
      </c>
      <c r="I45" s="8">
        <f t="shared" si="0"/>
        <v>46.003055555555555</v>
      </c>
      <c r="J45" s="8">
        <f t="shared" si="1"/>
        <v>-96.3125</v>
      </c>
      <c r="K45" s="8"/>
      <c r="L45" s="11">
        <f t="shared" si="2"/>
        <v>-1.6809702358270386</v>
      </c>
      <c r="M45" s="11">
        <f t="shared" si="3"/>
        <v>0.8029047854223136</v>
      </c>
      <c r="O45" s="6"/>
    </row>
    <row r="46" spans="1:15" ht="12.75">
      <c r="A46" t="s">
        <v>50</v>
      </c>
      <c r="F46" s="4">
        <v>208.2512</v>
      </c>
      <c r="G46" s="4">
        <v>55.2457</v>
      </c>
      <c r="H46" s="8">
        <f t="shared" si="0"/>
        <v>208.42</v>
      </c>
      <c r="I46" s="8">
        <f t="shared" si="0"/>
        <v>55.41583333333333</v>
      </c>
      <c r="J46" s="8">
        <f t="shared" si="1"/>
        <v>-118.41999999999999</v>
      </c>
      <c r="K46" s="8"/>
      <c r="L46" s="11">
        <f t="shared" si="2"/>
        <v>-2.066818900211685</v>
      </c>
      <c r="M46" s="11">
        <f t="shared" si="3"/>
        <v>0.967188749403091</v>
      </c>
      <c r="O46" s="6"/>
    </row>
    <row r="47" spans="1:15" ht="12.75">
      <c r="A47" t="s">
        <v>51</v>
      </c>
      <c r="F47" s="4">
        <v>210.4756</v>
      </c>
      <c r="G47" s="4">
        <v>64.0321</v>
      </c>
      <c r="H47" s="8">
        <f t="shared" si="0"/>
        <v>210.79888888888888</v>
      </c>
      <c r="I47" s="8">
        <f t="shared" si="0"/>
        <v>64.05583333333333</v>
      </c>
      <c r="J47" s="8">
        <f t="shared" si="1"/>
        <v>-120.79888888888888</v>
      </c>
      <c r="K47" s="8"/>
      <c r="L47" s="11">
        <f t="shared" si="2"/>
        <v>-2.1083383438619054</v>
      </c>
      <c r="M47" s="11">
        <f t="shared" si="3"/>
        <v>1.1179851967754009</v>
      </c>
      <c r="O47" s="6"/>
    </row>
    <row r="48" spans="1:15" ht="12.75">
      <c r="A48" t="s">
        <v>52</v>
      </c>
      <c r="F48" s="4">
        <v>233.5324</v>
      </c>
      <c r="G48" s="4">
        <v>42.3908</v>
      </c>
      <c r="H48" s="8">
        <f t="shared" si="0"/>
        <v>233.89</v>
      </c>
      <c r="I48" s="8">
        <f t="shared" si="0"/>
        <v>42.65222222222222</v>
      </c>
      <c r="J48" s="8">
        <f t="shared" si="1"/>
        <v>-143.89</v>
      </c>
      <c r="K48" s="8"/>
      <c r="L48" s="11">
        <f t="shared" si="2"/>
        <v>-2.5113542606946404</v>
      </c>
      <c r="M48" s="11">
        <f t="shared" si="3"/>
        <v>0.7444217110700703</v>
      </c>
      <c r="O48" s="6"/>
    </row>
    <row r="49" spans="1:17" s="1" customFormat="1" ht="12.75">
      <c r="A49" s="1" t="s">
        <v>53</v>
      </c>
      <c r="B49" s="1">
        <v>2.75</v>
      </c>
      <c r="C49" s="1">
        <v>7.906</v>
      </c>
      <c r="D49" s="1">
        <v>0.005</v>
      </c>
      <c r="E49" s="1">
        <v>1.57</v>
      </c>
      <c r="F49" s="5"/>
      <c r="G49" s="5" t="s">
        <v>138</v>
      </c>
      <c r="H49" s="5"/>
      <c r="I49" s="5"/>
      <c r="J49" s="5"/>
      <c r="K49" s="5"/>
      <c r="N49" s="1">
        <f>E49+D49</f>
        <v>1.575</v>
      </c>
      <c r="O49" s="6"/>
      <c r="P49"/>
      <c r="Q49"/>
    </row>
    <row r="50" spans="1:15" ht="12.75">
      <c r="A50" t="s">
        <v>56</v>
      </c>
      <c r="F50" s="4">
        <v>203.5418</v>
      </c>
      <c r="G50" s="4">
        <v>62.2607</v>
      </c>
      <c r="H50" s="8">
        <f aca="true" t="shared" si="4" ref="H50:H61">INT(ABS(F50))+VALUE(LEFT(RIGHT(F50,4),2))/60++VALUE(RIGHT(F50,2))/3600</f>
        <v>203.905</v>
      </c>
      <c r="I50" s="8">
        <f aca="true" t="shared" si="5" ref="I50:I61">INT(ABS(G50))+VALUE(LEFT(RIGHT(G50,4),2))/60++VALUE(RIGHT(G50,2))/3600</f>
        <v>62.43527777777778</v>
      </c>
      <c r="J50" s="8">
        <f aca="true" t="shared" si="6" ref="J50:J61">-(H50-90)</f>
        <v>-113.905</v>
      </c>
      <c r="K50" s="8"/>
      <c r="L50" s="11">
        <f aca="true" t="shared" si="7" ref="L50:L61">RADIANS(J50)</f>
        <v>-1.988017284484141</v>
      </c>
      <c r="M50" s="11">
        <f aca="true" t="shared" si="8" ref="M50:M61">RADIANS(I50)</f>
        <v>1.0897011666194707</v>
      </c>
      <c r="O50" s="6"/>
    </row>
    <row r="51" spans="1:15" ht="12.75">
      <c r="A51" t="s">
        <v>50</v>
      </c>
      <c r="F51" s="4">
        <v>204.5621</v>
      </c>
      <c r="G51" s="4">
        <v>66.2703</v>
      </c>
      <c r="H51" s="8">
        <f t="shared" si="4"/>
        <v>204.93916666666667</v>
      </c>
      <c r="I51" s="8">
        <f t="shared" si="5"/>
        <v>66.45083333333334</v>
      </c>
      <c r="J51" s="8">
        <f t="shared" si="6"/>
        <v>-114.93916666666667</v>
      </c>
      <c r="K51" s="8"/>
      <c r="L51" s="11">
        <f t="shared" si="7"/>
        <v>-2.006066897831849</v>
      </c>
      <c r="M51" s="11">
        <f t="shared" si="8"/>
        <v>1.1597858323606653</v>
      </c>
      <c r="O51" s="6"/>
    </row>
    <row r="52" spans="1:15" ht="12.75">
      <c r="A52" t="s">
        <v>51</v>
      </c>
      <c r="F52" s="4">
        <v>206.2958</v>
      </c>
      <c r="G52" s="4">
        <v>72.4804</v>
      </c>
      <c r="H52" s="8">
        <f t="shared" si="4"/>
        <v>206.49944444444444</v>
      </c>
      <c r="I52" s="8">
        <f t="shared" si="5"/>
        <v>72.80111111111111</v>
      </c>
      <c r="J52" s="8">
        <f t="shared" si="6"/>
        <v>-116.49944444444444</v>
      </c>
      <c r="K52" s="8"/>
      <c r="L52" s="11">
        <f t="shared" si="7"/>
        <v>-2.0332988822997717</v>
      </c>
      <c r="M52" s="11">
        <f t="shared" si="8"/>
        <v>1.2706190879991164</v>
      </c>
      <c r="O52" s="6"/>
    </row>
    <row r="53" spans="1:15" ht="12.75">
      <c r="A53" t="s">
        <v>49</v>
      </c>
      <c r="F53" s="4">
        <v>190.4838</v>
      </c>
      <c r="G53" s="4">
        <v>58.5104</v>
      </c>
      <c r="H53" s="8">
        <f t="shared" si="4"/>
        <v>190.81055555555557</v>
      </c>
      <c r="I53" s="8">
        <f t="shared" si="5"/>
        <v>58.85111111111111</v>
      </c>
      <c r="J53" s="8">
        <f t="shared" si="6"/>
        <v>-100.81055555555557</v>
      </c>
      <c r="K53" s="8"/>
      <c r="L53" s="11">
        <f t="shared" si="7"/>
        <v>-1.759476115209106</v>
      </c>
      <c r="M53" s="11">
        <f t="shared" si="8"/>
        <v>1.0271456573459072</v>
      </c>
      <c r="O53" s="6"/>
    </row>
    <row r="54" spans="1:15" ht="12.75">
      <c r="A54" t="s">
        <v>48</v>
      </c>
      <c r="F54" s="4">
        <v>190.5322</v>
      </c>
      <c r="G54" s="4">
        <v>62.4727</v>
      </c>
      <c r="H54" s="8">
        <f t="shared" si="4"/>
        <v>190.88944444444445</v>
      </c>
      <c r="I54" s="8">
        <f t="shared" si="5"/>
        <v>62.79083333333333</v>
      </c>
      <c r="J54" s="8">
        <f t="shared" si="6"/>
        <v>-100.88944444444445</v>
      </c>
      <c r="K54" s="8"/>
      <c r="L54" s="11">
        <f t="shared" si="7"/>
        <v>-1.760852986063457</v>
      </c>
      <c r="M54" s="11">
        <f t="shared" si="8"/>
        <v>1.0959067817376729</v>
      </c>
      <c r="O54" s="6"/>
    </row>
    <row r="55" spans="1:15" s="7" customFormat="1" ht="12.75">
      <c r="A55" s="7" t="s">
        <v>47</v>
      </c>
      <c r="F55" s="8">
        <v>191.0109</v>
      </c>
      <c r="G55" s="8">
        <v>67.225</v>
      </c>
      <c r="H55" s="8">
        <f t="shared" si="4"/>
        <v>191.01916666666668</v>
      </c>
      <c r="I55" s="8">
        <f t="shared" si="5"/>
        <v>67.01027777777777</v>
      </c>
      <c r="J55" s="8">
        <f t="shared" si="6"/>
        <v>-101.01916666666668</v>
      </c>
      <c r="K55" s="8"/>
      <c r="L55" s="11">
        <f t="shared" si="7"/>
        <v>-1.7631170659542386</v>
      </c>
      <c r="M55" s="11">
        <f>RADIANS(I55)</f>
        <v>1.1695499798982112</v>
      </c>
      <c r="O55" s="9"/>
    </row>
    <row r="56" spans="1:15" ht="12.75">
      <c r="A56" t="s">
        <v>57</v>
      </c>
      <c r="F56" s="4">
        <v>215.3706</v>
      </c>
      <c r="G56" s="4">
        <v>52.5158</v>
      </c>
      <c r="H56" s="8">
        <f t="shared" si="4"/>
        <v>215.61833333333334</v>
      </c>
      <c r="I56" s="8">
        <f t="shared" si="5"/>
        <v>52.86611111111111</v>
      </c>
      <c r="J56" s="8">
        <f t="shared" si="6"/>
        <v>-125.61833333333334</v>
      </c>
      <c r="K56" s="8"/>
      <c r="L56" s="11">
        <f t="shared" si="7"/>
        <v>-2.1924535175344104</v>
      </c>
      <c r="M56" s="11">
        <f t="shared" si="8"/>
        <v>0.9226877016140467</v>
      </c>
      <c r="O56" s="6"/>
    </row>
    <row r="57" spans="1:15" ht="12.75">
      <c r="A57" t="s">
        <v>58</v>
      </c>
      <c r="F57" s="4">
        <v>214.1235</v>
      </c>
      <c r="G57" s="4">
        <v>56.1016</v>
      </c>
      <c r="H57" s="8">
        <f t="shared" si="4"/>
        <v>214.2097222222222</v>
      </c>
      <c r="I57" s="8">
        <f t="shared" si="5"/>
        <v>56.17111111111111</v>
      </c>
      <c r="J57" s="8">
        <f t="shared" si="6"/>
        <v>-124.20972222222221</v>
      </c>
      <c r="K57" s="8"/>
      <c r="L57" s="11">
        <f t="shared" si="7"/>
        <v>-2.1678686157653453</v>
      </c>
      <c r="M57" s="11">
        <f t="shared" si="8"/>
        <v>0.9803708333924592</v>
      </c>
      <c r="O57" s="6"/>
    </row>
    <row r="58" spans="1:15" ht="12.75">
      <c r="A58" t="s">
        <v>59</v>
      </c>
      <c r="F58" s="4">
        <v>219.3831</v>
      </c>
      <c r="G58" s="4">
        <v>55.4332</v>
      </c>
      <c r="H58" s="8">
        <f t="shared" si="4"/>
        <v>219.64194444444445</v>
      </c>
      <c r="I58" s="8">
        <f t="shared" si="5"/>
        <v>55.72555555555556</v>
      </c>
      <c r="J58" s="8">
        <f t="shared" si="6"/>
        <v>-129.64194444444445</v>
      </c>
      <c r="K58" s="8"/>
      <c r="L58" s="11">
        <f t="shared" si="7"/>
        <v>-2.2626787792431267</v>
      </c>
      <c r="M58" s="11">
        <f t="shared" si="8"/>
        <v>0.9725944219474624</v>
      </c>
      <c r="O58" s="6"/>
    </row>
    <row r="59" spans="1:15" ht="12.75">
      <c r="A59" t="s">
        <v>52</v>
      </c>
      <c r="F59" s="4">
        <v>216.5847</v>
      </c>
      <c r="G59" s="4">
        <v>59.433</v>
      </c>
      <c r="H59" s="8">
        <f t="shared" si="4"/>
        <v>216.97972222222222</v>
      </c>
      <c r="I59" s="8">
        <f t="shared" si="5"/>
        <v>59.01583333333333</v>
      </c>
      <c r="J59" s="8">
        <f t="shared" si="6"/>
        <v>-126.97972222222222</v>
      </c>
      <c r="K59" s="8"/>
      <c r="L59" s="11">
        <f t="shared" si="7"/>
        <v>-2.2162142360455888</v>
      </c>
      <c r="M59" s="11">
        <f t="shared" si="8"/>
        <v>1.0300206024748868</v>
      </c>
      <c r="O59" s="6"/>
    </row>
    <row r="60" spans="1:15" ht="12.75">
      <c r="A60" t="s">
        <v>60</v>
      </c>
      <c r="F60" s="4">
        <v>205.4527</v>
      </c>
      <c r="G60" s="4">
        <v>52.4003</v>
      </c>
      <c r="H60" s="8">
        <f t="shared" si="4"/>
        <v>205.7575</v>
      </c>
      <c r="I60" s="8">
        <f t="shared" si="5"/>
        <v>52.6675</v>
      </c>
      <c r="J60" s="8">
        <f t="shared" si="6"/>
        <v>-115.7575</v>
      </c>
      <c r="K60" s="8"/>
      <c r="L60" s="11">
        <f t="shared" si="7"/>
        <v>-2.0203495088773358</v>
      </c>
      <c r="M60" s="11">
        <f t="shared" si="8"/>
        <v>0.9192212837941135</v>
      </c>
      <c r="O60" s="6"/>
    </row>
    <row r="61" spans="1:15" ht="12.75">
      <c r="A61" t="s">
        <v>61</v>
      </c>
      <c r="F61" s="4">
        <v>207.1229</v>
      </c>
      <c r="G61" s="4">
        <v>44.0027</v>
      </c>
      <c r="H61" s="8">
        <f t="shared" si="4"/>
        <v>207.20805555555555</v>
      </c>
      <c r="I61" s="8">
        <f t="shared" si="5"/>
        <v>44.0075</v>
      </c>
      <c r="J61" s="8">
        <f t="shared" si="6"/>
        <v>-117.20805555555555</v>
      </c>
      <c r="K61" s="8"/>
      <c r="L61" s="11">
        <f t="shared" si="7"/>
        <v>-2.045666479304876</v>
      </c>
      <c r="M61" s="11">
        <f t="shared" si="8"/>
        <v>0.7680757705714045</v>
      </c>
      <c r="O61" s="6"/>
    </row>
    <row r="62" spans="1:14" s="1" customFormat="1" ht="12.75">
      <c r="A62" s="1" t="s">
        <v>62</v>
      </c>
      <c r="B62" s="1">
        <v>3.562</v>
      </c>
      <c r="C62" s="1">
        <v>-16.921</v>
      </c>
      <c r="D62" s="1">
        <v>0.175</v>
      </c>
      <c r="E62" s="1">
        <v>1.57</v>
      </c>
      <c r="G62" s="1" t="s">
        <v>139</v>
      </c>
      <c r="N62" s="1">
        <f>D62+E62</f>
        <v>1.745</v>
      </c>
    </row>
    <row r="63" spans="1:4" ht="12.75">
      <c r="A63" t="s">
        <v>63</v>
      </c>
      <c r="B63">
        <v>3.805</v>
      </c>
      <c r="C63">
        <v>-15.441</v>
      </c>
      <c r="D63">
        <v>0.244</v>
      </c>
    </row>
    <row r="64" spans="1:4" ht="12.75">
      <c r="A64" t="s">
        <v>38</v>
      </c>
      <c r="B64">
        <v>4.807</v>
      </c>
      <c r="C64">
        <v>-18.821</v>
      </c>
      <c r="D64">
        <v>0.219</v>
      </c>
    </row>
    <row r="65" spans="1:4" ht="12.75">
      <c r="A65" t="s">
        <v>64</v>
      </c>
      <c r="B65">
        <v>8.342</v>
      </c>
      <c r="C65">
        <v>-20.275</v>
      </c>
      <c r="D65">
        <v>0.203</v>
      </c>
    </row>
    <row r="66" spans="1:4" ht="12.75">
      <c r="A66" t="s">
        <v>65</v>
      </c>
      <c r="B66">
        <v>12.038</v>
      </c>
      <c r="C66">
        <v>-20.019</v>
      </c>
      <c r="D66">
        <v>0.642</v>
      </c>
    </row>
    <row r="67" spans="1:4" ht="12.75">
      <c r="A67" t="s">
        <v>66</v>
      </c>
      <c r="B67">
        <v>-3.711</v>
      </c>
      <c r="C67">
        <v>-29.51</v>
      </c>
      <c r="D67">
        <v>0.442</v>
      </c>
    </row>
    <row r="68" spans="1:14" s="1" customFormat="1" ht="12.75">
      <c r="A68" s="1" t="s">
        <v>67</v>
      </c>
      <c r="B68" s="1">
        <v>-2.073</v>
      </c>
      <c r="C68" s="1">
        <v>-27.452</v>
      </c>
      <c r="D68" s="1">
        <v>0.263</v>
      </c>
      <c r="E68" s="1">
        <v>1.55</v>
      </c>
      <c r="G68" s="1" t="s">
        <v>140</v>
      </c>
      <c r="N68" s="1">
        <f>E68+D68</f>
        <v>1.8130000000000002</v>
      </c>
    </row>
    <row r="69" spans="1:20" ht="12.75">
      <c r="A69" t="s">
        <v>49</v>
      </c>
      <c r="D69">
        <f>D68+E68</f>
        <v>1.8130000000000002</v>
      </c>
      <c r="F69">
        <v>1.4615</v>
      </c>
      <c r="G69">
        <v>41.4104</v>
      </c>
      <c r="H69" s="8">
        <f aca="true" t="shared" si="9" ref="H69:H80">INT(ABS(F69))+VALUE(LEFT(RIGHT(F69,4),2))/60++VALUE(RIGHT(F69,2))/3600</f>
        <v>1.7708333333333333</v>
      </c>
      <c r="I69" s="8">
        <f aca="true" t="shared" si="10" ref="I69:I80">INT(ABS(G69))+VALUE(LEFT(RIGHT(G69,4),2))/60++VALUE(RIGHT(G69,2))/3600</f>
        <v>41.68444444444444</v>
      </c>
      <c r="J69" s="4">
        <f>90-H69</f>
        <v>88.22916666666667</v>
      </c>
      <c r="K69" s="8"/>
      <c r="L69" s="11">
        <f aca="true" t="shared" si="11" ref="L69:L80">RADIANS(J69)</f>
        <v>1.5398894546241637</v>
      </c>
      <c r="M69" s="11">
        <f aca="true" t="shared" si="12" ref="M69:M80">RADIANS(I69)</f>
        <v>0.727530802420214</v>
      </c>
      <c r="O69" s="6"/>
      <c r="T69" s="1"/>
    </row>
    <row r="70" spans="1:20" ht="12.75">
      <c r="A70" t="s">
        <v>48</v>
      </c>
      <c r="F70">
        <v>1.3342</v>
      </c>
      <c r="G70">
        <v>46.1651</v>
      </c>
      <c r="H70" s="8">
        <f t="shared" si="9"/>
        <v>1.5616666666666668</v>
      </c>
      <c r="I70" s="8">
        <f t="shared" si="10"/>
        <v>46.280833333333334</v>
      </c>
      <c r="J70" s="4">
        <f>90-H70</f>
        <v>88.43833333333333</v>
      </c>
      <c r="K70" s="8"/>
      <c r="L70" s="11">
        <f t="shared" si="11"/>
        <v>1.5435401016429184</v>
      </c>
      <c r="M70" s="11">
        <f t="shared" si="12"/>
        <v>0.807752922233409</v>
      </c>
      <c r="O70" s="6"/>
      <c r="T70" s="1"/>
    </row>
    <row r="71" spans="1:20" s="7" customFormat="1" ht="12.75">
      <c r="A71" s="7" t="s">
        <v>47</v>
      </c>
      <c r="F71" s="7">
        <v>1.2642</v>
      </c>
      <c r="G71" s="7">
        <v>52.3335</v>
      </c>
      <c r="H71" s="8">
        <f t="shared" si="9"/>
        <v>1.445</v>
      </c>
      <c r="I71" s="8">
        <f t="shared" si="10"/>
        <v>52.55972222222222</v>
      </c>
      <c r="J71" s="4">
        <f>90-H71</f>
        <v>88.555</v>
      </c>
      <c r="K71" s="8"/>
      <c r="L71" s="11">
        <f t="shared" si="11"/>
        <v>1.5455763191035787</v>
      </c>
      <c r="M71" s="11">
        <f t="shared" si="12"/>
        <v>0.9173402067114085</v>
      </c>
      <c r="O71" s="9"/>
      <c r="T71" s="10"/>
    </row>
    <row r="72" spans="1:20" ht="12.75">
      <c r="A72" t="s">
        <v>56</v>
      </c>
      <c r="F72">
        <v>343.214</v>
      </c>
      <c r="G72">
        <v>52.5505</v>
      </c>
      <c r="H72" s="8">
        <f t="shared" si="9"/>
        <v>343.0072222222222</v>
      </c>
      <c r="I72" s="8">
        <f t="shared" si="10"/>
        <v>52.918055555555554</v>
      </c>
      <c r="J72" s="4">
        <f>(360-F72)+90</f>
        <v>106.786</v>
      </c>
      <c r="K72" s="8"/>
      <c r="L72" s="11">
        <f t="shared" si="11"/>
        <v>1.8637672950346649</v>
      </c>
      <c r="M72" s="11">
        <f t="shared" si="12"/>
        <v>0.9235943031977215</v>
      </c>
      <c r="O72" s="6"/>
      <c r="T72" s="1"/>
    </row>
    <row r="73" spans="1:20" ht="12.75">
      <c r="A73" t="s">
        <v>50</v>
      </c>
      <c r="F73">
        <v>342.0403</v>
      </c>
      <c r="G73">
        <v>58.1036</v>
      </c>
      <c r="H73" s="8">
        <f t="shared" si="9"/>
        <v>342.0675</v>
      </c>
      <c r="I73" s="8">
        <f t="shared" si="10"/>
        <v>58.17666666666666</v>
      </c>
      <c r="J73" s="4">
        <f aca="true" t="shared" si="13" ref="J73:J80">(360-F73)+90</f>
        <v>107.9597</v>
      </c>
      <c r="K73" s="8"/>
      <c r="L73" s="11">
        <f t="shared" si="11"/>
        <v>1.8842522244653221</v>
      </c>
      <c r="M73" s="11">
        <f t="shared" si="12"/>
        <v>1.0153743811685678</v>
      </c>
      <c r="O73" s="6"/>
      <c r="T73" s="1"/>
    </row>
    <row r="74" spans="1:20" ht="12.75">
      <c r="A74" t="s">
        <v>51</v>
      </c>
      <c r="F74">
        <v>340.0934</v>
      </c>
      <c r="G74">
        <v>66.4597</v>
      </c>
      <c r="H74" s="8">
        <f t="shared" si="9"/>
        <v>340.15944444444443</v>
      </c>
      <c r="I74" s="8">
        <f>INT(ABS(G74))+VALUE(LEFT(RIGHT(G74,4),2))/60++VALUE(RIGHT(G74,2))/3600</f>
        <v>66.77694444444444</v>
      </c>
      <c r="J74" s="4">
        <f t="shared" si="13"/>
        <v>109.90660000000003</v>
      </c>
      <c r="K74" s="8"/>
      <c r="L74" s="11">
        <f t="shared" si="11"/>
        <v>1.9182320396724002</v>
      </c>
      <c r="M74" s="11">
        <f>RADIANS(I74)</f>
        <v>1.165477544976891</v>
      </c>
      <c r="O74" s="6"/>
      <c r="T74" s="1"/>
    </row>
    <row r="75" spans="1:20" ht="12.75">
      <c r="A75" t="s">
        <v>57</v>
      </c>
      <c r="F75">
        <v>339.433</v>
      </c>
      <c r="G75">
        <v>53.2027</v>
      </c>
      <c r="H75" s="8">
        <f t="shared" si="9"/>
        <v>339.0158333333333</v>
      </c>
      <c r="I75" s="8">
        <f t="shared" si="10"/>
        <v>53.340833333333336</v>
      </c>
      <c r="J75" s="4">
        <f t="shared" si="13"/>
        <v>110.56700000000001</v>
      </c>
      <c r="K75" s="8"/>
      <c r="L75" s="11">
        <f t="shared" si="11"/>
        <v>1.9297581940525705</v>
      </c>
      <c r="M75" s="11">
        <f t="shared" si="12"/>
        <v>0.9309731674242087</v>
      </c>
      <c r="O75" s="6"/>
      <c r="T75" s="1"/>
    </row>
    <row r="76" spans="1:20" ht="12.75">
      <c r="A76" t="s">
        <v>58</v>
      </c>
      <c r="F76">
        <v>342.1309</v>
      </c>
      <c r="G76">
        <v>57.3557</v>
      </c>
      <c r="H76" s="8">
        <f t="shared" si="9"/>
        <v>342.21916666666664</v>
      </c>
      <c r="I76" s="8">
        <f t="shared" si="10"/>
        <v>57.59916666666667</v>
      </c>
      <c r="J76" s="4">
        <f t="shared" si="13"/>
        <v>107.8691</v>
      </c>
      <c r="K76" s="8"/>
      <c r="L76" s="11">
        <f t="shared" si="11"/>
        <v>1.8826709561630155</v>
      </c>
      <c r="M76" s="11">
        <f t="shared" si="12"/>
        <v>1.0052951047383005</v>
      </c>
      <c r="O76" s="6"/>
      <c r="T76" s="1"/>
    </row>
    <row r="77" spans="1:20" ht="12.75">
      <c r="A77" t="s">
        <v>59</v>
      </c>
      <c r="F77">
        <v>345.1757</v>
      </c>
      <c r="G77">
        <v>64.1934</v>
      </c>
      <c r="H77" s="8">
        <f t="shared" si="9"/>
        <v>345.2991666666667</v>
      </c>
      <c r="I77" s="8">
        <f t="shared" si="10"/>
        <v>64.3261111111111</v>
      </c>
      <c r="J77" s="4">
        <f t="shared" si="13"/>
        <v>104.8243</v>
      </c>
      <c r="K77" s="8"/>
      <c r="L77" s="11">
        <f t="shared" si="11"/>
        <v>1.829529171098292</v>
      </c>
      <c r="M77" s="11">
        <f t="shared" si="12"/>
        <v>1.1227024338925968</v>
      </c>
      <c r="O77" s="6"/>
      <c r="T77" s="1"/>
    </row>
    <row r="78" spans="1:20" ht="12.75">
      <c r="A78" t="s">
        <v>52</v>
      </c>
      <c r="F78">
        <v>346.5552</v>
      </c>
      <c r="G78">
        <v>67.3542</v>
      </c>
      <c r="H78" s="8">
        <f t="shared" si="9"/>
        <v>346.93111111111114</v>
      </c>
      <c r="I78" s="8">
        <f t="shared" si="10"/>
        <v>67.595</v>
      </c>
      <c r="J78" s="4">
        <f t="shared" si="13"/>
        <v>103.44479999999999</v>
      </c>
      <c r="K78" s="8"/>
      <c r="L78" s="11">
        <f t="shared" si="11"/>
        <v>1.80545235406703</v>
      </c>
      <c r="M78" s="11">
        <f t="shared" si="12"/>
        <v>1.179755307885567</v>
      </c>
      <c r="O78" s="6"/>
      <c r="T78" s="1"/>
    </row>
    <row r="79" spans="1:20" ht="12.75">
      <c r="A79" t="s">
        <v>61</v>
      </c>
      <c r="F79">
        <v>353.4145</v>
      </c>
      <c r="G79">
        <v>53.3218</v>
      </c>
      <c r="H79" s="8">
        <f t="shared" si="9"/>
        <v>353.6958333333333</v>
      </c>
      <c r="I79" s="8">
        <f t="shared" si="10"/>
        <v>53.538333333333334</v>
      </c>
      <c r="J79" s="4">
        <f t="shared" si="13"/>
        <v>96.58550000000002</v>
      </c>
      <c r="K79" s="8"/>
      <c r="L79" s="11">
        <f t="shared" si="11"/>
        <v>1.6857349846849836</v>
      </c>
      <c r="M79" s="11">
        <f t="shared" si="12"/>
        <v>0.9344201926968975</v>
      </c>
      <c r="O79" s="6"/>
      <c r="T79" s="1"/>
    </row>
    <row r="80" spans="1:20" ht="12.75">
      <c r="A80" t="s">
        <v>60</v>
      </c>
      <c r="F80">
        <v>354.2545</v>
      </c>
      <c r="G80">
        <v>61.115</v>
      </c>
      <c r="H80" s="8">
        <f t="shared" si="9"/>
        <v>354.4291666666667</v>
      </c>
      <c r="I80" s="8">
        <f t="shared" si="10"/>
        <v>61.005833333333335</v>
      </c>
      <c r="J80" s="4">
        <f t="shared" si="13"/>
        <v>95.74549999999999</v>
      </c>
      <c r="K80" s="8"/>
      <c r="L80" s="11">
        <f t="shared" si="11"/>
        <v>1.6710742189682306</v>
      </c>
      <c r="M80" s="11">
        <f t="shared" si="12"/>
        <v>1.064752654589574</v>
      </c>
      <c r="O80" s="6"/>
      <c r="T80" s="1"/>
    </row>
    <row r="81" spans="1:20" ht="12.75">
      <c r="A81" s="1" t="s">
        <v>77</v>
      </c>
      <c r="B81" s="1">
        <v>-27.451</v>
      </c>
      <c r="C81" s="1">
        <v>-2.074</v>
      </c>
      <c r="D81" s="1">
        <v>0.263</v>
      </c>
      <c r="E81" s="1">
        <v>1.55</v>
      </c>
      <c r="F81" s="1">
        <f>E81+D81</f>
        <v>1.8130000000000002</v>
      </c>
      <c r="H81" s="8"/>
      <c r="I81" s="8"/>
      <c r="J81" s="4"/>
      <c r="K81" s="8"/>
      <c r="L81" s="11"/>
      <c r="M81" s="11"/>
      <c r="N81">
        <f>D81+E81</f>
        <v>1.8130000000000002</v>
      </c>
      <c r="O81" s="6"/>
      <c r="T81" s="1"/>
    </row>
    <row r="82" spans="1:20" ht="12.75">
      <c r="A82" t="s">
        <v>42</v>
      </c>
      <c r="F82">
        <v>325.5656</v>
      </c>
      <c r="G82">
        <v>83.0452</v>
      </c>
      <c r="H82" s="8">
        <f aca="true" t="shared" si="14" ref="H82:I84">INT(ABS(F82))+VALUE(LEFT(RIGHT(F82,4),2))/60++VALUE(RIGHT(F82,2))/3600</f>
        <v>325.9488888888889</v>
      </c>
      <c r="I82" s="8">
        <f t="shared" si="14"/>
        <v>83.08111111111111</v>
      </c>
      <c r="J82" s="4">
        <f>(360-H82)+90</f>
        <v>124.05111111111108</v>
      </c>
      <c r="K82" s="8"/>
      <c r="L82" s="11">
        <f>RADIANS(J82)</f>
        <v>2.1651003296462097</v>
      </c>
      <c r="M82" s="11">
        <f>RADIANS(I82)</f>
        <v>1.4500389351041334</v>
      </c>
      <c r="O82" s="6"/>
      <c r="T82" s="1"/>
    </row>
    <row r="83" spans="1:20" ht="12.75">
      <c r="A83" t="s">
        <v>33</v>
      </c>
      <c r="F83">
        <v>349.4655</v>
      </c>
      <c r="G83">
        <v>87.4611</v>
      </c>
      <c r="H83" s="8">
        <f t="shared" si="14"/>
        <v>349.78194444444443</v>
      </c>
      <c r="I83" s="8">
        <f t="shared" si="14"/>
        <v>87.76972222222223</v>
      </c>
      <c r="J83" s="4">
        <f>(360-H83)+90</f>
        <v>100.21805555555557</v>
      </c>
      <c r="K83" s="8"/>
      <c r="L83" s="11">
        <f>RADIANS(J83)</f>
        <v>1.7491350393910396</v>
      </c>
      <c r="M83" s="11">
        <f>RADIANS(I83)</f>
        <v>1.531870636338612</v>
      </c>
      <c r="O83" s="6"/>
      <c r="T83" s="1"/>
    </row>
    <row r="84" spans="1:20" ht="12.75">
      <c r="A84" t="s">
        <v>38</v>
      </c>
      <c r="F84">
        <v>38.3505</v>
      </c>
      <c r="G84">
        <v>87.5747</v>
      </c>
      <c r="H84" s="8">
        <f t="shared" si="14"/>
        <v>38.584722222222226</v>
      </c>
      <c r="I84" s="8">
        <f t="shared" si="14"/>
        <v>87.96305555555556</v>
      </c>
      <c r="J84" s="4">
        <f>90-H84</f>
        <v>51.415277777777774</v>
      </c>
      <c r="K84" s="8"/>
      <c r="L84" s="11">
        <f>RADIANS(J84)</f>
        <v>0.8973658830496956</v>
      </c>
      <c r="M84" s="11">
        <f>RADIANS(I84)</f>
        <v>1.5352449395591343</v>
      </c>
      <c r="O84" s="6"/>
      <c r="T84" s="1"/>
    </row>
    <row r="85" spans="1:20" ht="12.75">
      <c r="A85" s="1" t="s">
        <v>78</v>
      </c>
      <c r="B85" s="1">
        <v>-18.249</v>
      </c>
      <c r="C85" s="1">
        <v>-3.257</v>
      </c>
      <c r="D85" s="1">
        <v>1.741</v>
      </c>
      <c r="E85" s="1">
        <v>0</v>
      </c>
      <c r="H85" s="8"/>
      <c r="I85" s="8"/>
      <c r="J85" s="4"/>
      <c r="K85" s="8"/>
      <c r="L85" s="11"/>
      <c r="M85" s="11"/>
      <c r="N85">
        <f>D85+E85</f>
        <v>1.741</v>
      </c>
      <c r="O85" s="6"/>
      <c r="T85" s="1"/>
    </row>
    <row r="86" spans="1:20" ht="12.75">
      <c r="A86" t="s">
        <v>42</v>
      </c>
      <c r="F86">
        <v>193.0727</v>
      </c>
      <c r="G86">
        <v>83.5325</v>
      </c>
      <c r="H86" s="8">
        <f aca="true" t="shared" si="15" ref="H86:I88">INT(ABS(F86))+VALUE(LEFT(RIGHT(F86,4),2))/60++VALUE(RIGHT(F86,2))/3600</f>
        <v>193.12416666666667</v>
      </c>
      <c r="I86" s="8">
        <f t="shared" si="15"/>
        <v>83.89027777777778</v>
      </c>
      <c r="J86" s="8">
        <f>-(H86-90)</f>
        <v>-103.12416666666667</v>
      </c>
      <c r="K86" s="8"/>
      <c r="L86" s="11">
        <f>RADIANS(J86)</f>
        <v>-1.7998562467087191</v>
      </c>
      <c r="M86" s="11">
        <f>RADIANS(I86)</f>
        <v>1.4641615576348543</v>
      </c>
      <c r="O86" s="6"/>
      <c r="T86" s="1"/>
    </row>
    <row r="87" spans="1:20" ht="12.75">
      <c r="A87" t="s">
        <v>33</v>
      </c>
      <c r="F87">
        <v>341.4605</v>
      </c>
      <c r="G87">
        <v>80.2534</v>
      </c>
      <c r="H87" s="8">
        <f t="shared" si="15"/>
        <v>341.7680555555555</v>
      </c>
      <c r="I87" s="8">
        <f t="shared" si="15"/>
        <v>80.42611111111111</v>
      </c>
      <c r="J87" s="4">
        <f>(360-H87)+90</f>
        <v>108.23194444444448</v>
      </c>
      <c r="K87" s="8"/>
      <c r="L87" s="11">
        <f>RADIANS(J87)</f>
        <v>1.889003786391141</v>
      </c>
      <c r="M87" s="11">
        <f>RADIANS(I87)</f>
        <v>1.403700443463684</v>
      </c>
      <c r="O87" s="6"/>
      <c r="T87" s="1"/>
    </row>
    <row r="88" spans="1:20" ht="12.75">
      <c r="A88" t="s">
        <v>38</v>
      </c>
      <c r="F88">
        <v>94.0106</v>
      </c>
      <c r="G88">
        <v>86.3928</v>
      </c>
      <c r="H88" s="8">
        <f t="shared" si="15"/>
        <v>94.01833333333333</v>
      </c>
      <c r="I88" s="8">
        <f t="shared" si="15"/>
        <v>86.65777777777778</v>
      </c>
      <c r="J88" s="4">
        <f>90-H88</f>
        <v>-4.018333333333331</v>
      </c>
      <c r="K88" s="8"/>
      <c r="L88" s="11">
        <f>RADIANS(J88)</f>
        <v>-0.07013314710930543</v>
      </c>
      <c r="M88" s="11">
        <f>RADIANS(I88)</f>
        <v>1.5124635446837973</v>
      </c>
      <c r="O88" s="6"/>
      <c r="T88" s="1"/>
    </row>
    <row r="90" spans="3:16" ht="12.75">
      <c r="C90" t="s">
        <v>123</v>
      </c>
      <c r="D90" s="1"/>
      <c r="E90" s="1" t="s">
        <v>69</v>
      </c>
      <c r="F90" s="1" t="s">
        <v>70</v>
      </c>
      <c r="G90" s="1" t="s">
        <v>146</v>
      </c>
      <c r="H90" s="1" t="s">
        <v>147</v>
      </c>
      <c r="L90" s="1" t="s">
        <v>72</v>
      </c>
      <c r="M90" s="1" t="s">
        <v>73</v>
      </c>
      <c r="N90" s="1" t="s">
        <v>74</v>
      </c>
      <c r="P90" s="1" t="s">
        <v>148</v>
      </c>
    </row>
    <row r="91" spans="2:16" ht="12.75">
      <c r="B91" s="2"/>
      <c r="C91" s="12" t="s">
        <v>47</v>
      </c>
      <c r="D91" s="13" t="s">
        <v>2</v>
      </c>
      <c r="E91" s="14">
        <v>-1.7553832469133366</v>
      </c>
      <c r="F91" s="14">
        <v>0.03381175041889135</v>
      </c>
      <c r="G91" s="14">
        <v>-1.742139167766988</v>
      </c>
      <c r="H91" s="14">
        <v>0.027409250981982287</v>
      </c>
      <c r="K91" s="3"/>
      <c r="L91" s="3"/>
      <c r="P91" s="42" t="s">
        <v>149</v>
      </c>
    </row>
    <row r="92" spans="2:12" ht="12.75">
      <c r="B92" s="2"/>
      <c r="C92" s="12" t="s">
        <v>47</v>
      </c>
      <c r="D92" s="13" t="s">
        <v>3</v>
      </c>
      <c r="E92" s="14">
        <v>-14.908973562294374</v>
      </c>
      <c r="F92" s="14">
        <v>0.005635022980428046</v>
      </c>
      <c r="G92" s="14">
        <v>-14.904429018774119</v>
      </c>
      <c r="H92" s="14">
        <v>0.06885121468579891</v>
      </c>
      <c r="K92" s="3"/>
      <c r="L92" s="3"/>
    </row>
    <row r="93" spans="2:12" ht="12.75">
      <c r="B93" s="2"/>
      <c r="C93" s="12" t="s">
        <v>47</v>
      </c>
      <c r="D93" s="13" t="s">
        <v>4</v>
      </c>
      <c r="E93" s="14">
        <v>11.4273650794928</v>
      </c>
      <c r="F93" s="14">
        <v>0.04391447015237127</v>
      </c>
      <c r="G93" s="14">
        <v>11.428788177769828</v>
      </c>
      <c r="H93" s="14">
        <v>0.04653411594687796</v>
      </c>
      <c r="K93" s="3"/>
      <c r="L93" s="3"/>
    </row>
    <row r="94" spans="2:16" ht="12.75">
      <c r="B94" s="2"/>
      <c r="C94" s="12" t="s">
        <v>48</v>
      </c>
      <c r="D94" s="13" t="s">
        <v>2</v>
      </c>
      <c r="E94" s="14">
        <v>-1.7351900242039349</v>
      </c>
      <c r="F94" s="14">
        <v>0.02936125392170918</v>
      </c>
      <c r="G94" s="14">
        <v>-1.724129980824516</v>
      </c>
      <c r="H94" s="14">
        <v>0.024253856703410095</v>
      </c>
      <c r="I94" s="3">
        <f>E91-E94</f>
        <v>-0.020193222709401715</v>
      </c>
      <c r="J94" s="3">
        <f>E92-E95</f>
        <v>0.20694169025865072</v>
      </c>
      <c r="K94" s="3">
        <f>E93-E96</f>
        <v>-2.1943150350404643</v>
      </c>
      <c r="L94" s="3">
        <f>I94/SQRT($I94^2+$J94^2+$K94^2)</f>
        <v>-0.009161480386149622</v>
      </c>
      <c r="M94" s="3">
        <f>J94/SQRT($I94^2+$J94^2+$K94^2)</f>
        <v>0.09388755146540205</v>
      </c>
      <c r="N94" s="3">
        <f>K94/SQRT($I94^2+$J94^2+$K94^2)</f>
        <v>-0.9955406545977747</v>
      </c>
      <c r="O94">
        <f>SQRT(L94^2+M94^2+N94^2)</f>
        <v>1</v>
      </c>
      <c r="P94" s="42" t="s">
        <v>149</v>
      </c>
    </row>
    <row r="95" spans="2:12" ht="12.75">
      <c r="B95" s="2"/>
      <c r="C95" s="12" t="s">
        <v>48</v>
      </c>
      <c r="D95" s="13" t="s">
        <v>3</v>
      </c>
      <c r="E95" s="14">
        <v>-15.115915252553025</v>
      </c>
      <c r="F95" s="14">
        <v>0.00786160974027855</v>
      </c>
      <c r="G95" s="14">
        <v>-15.112214348497872</v>
      </c>
      <c r="H95" s="14">
        <v>0.056090564292936296</v>
      </c>
      <c r="I95" s="3"/>
      <c r="J95" s="3"/>
      <c r="K95" s="3"/>
      <c r="L95" s="3"/>
    </row>
    <row r="96" spans="2:12" ht="12.75">
      <c r="B96" s="2"/>
      <c r="C96" s="12" t="s">
        <v>48</v>
      </c>
      <c r="D96" s="13" t="s">
        <v>4</v>
      </c>
      <c r="E96" s="14">
        <v>13.621680114533264</v>
      </c>
      <c r="F96" s="14">
        <v>0.0447540222233457</v>
      </c>
      <c r="G96" s="14">
        <v>13.622873589506884</v>
      </c>
      <c r="H96" s="14">
        <v>0.04608136148452485</v>
      </c>
      <c r="I96" s="3"/>
      <c r="J96" s="3"/>
      <c r="K96" s="3"/>
      <c r="L96" s="3"/>
    </row>
    <row r="97" spans="2:16" ht="12.75">
      <c r="B97" s="2"/>
      <c r="C97" s="12" t="s">
        <v>49</v>
      </c>
      <c r="D97" s="13" t="s">
        <v>2</v>
      </c>
      <c r="E97" s="14">
        <v>-1.6887968746658701</v>
      </c>
      <c r="F97" s="14">
        <v>0.02535215436393752</v>
      </c>
      <c r="G97" s="14">
        <v>-1.6795588527253387</v>
      </c>
      <c r="H97" s="14">
        <v>0.021239625471173362</v>
      </c>
      <c r="I97" s="3">
        <f>E94-E97</f>
        <v>-0.046393149538064726</v>
      </c>
      <c r="J97" s="3">
        <f>E95-E98</f>
        <v>-0.031229860632905115</v>
      </c>
      <c r="K97" s="3">
        <f>E96-E99</f>
        <v>-2.0947155135102378</v>
      </c>
      <c r="L97" s="3">
        <f>I97/SQRT($I97^2+$J97^2+$K97^2)</f>
        <v>-0.022139819777139896</v>
      </c>
      <c r="M97" s="3">
        <f>J97/SQRT($I97^2+$J97^2+$K97^2)</f>
        <v>-0.014903568586358102</v>
      </c>
      <c r="N97" s="3">
        <f>K97/SQRT($I97^2+$J97^2+$K97^2)</f>
        <v>-0.9996437925699472</v>
      </c>
      <c r="O97">
        <f>SQRT(L97^2+M97^2+N97^2)</f>
        <v>1</v>
      </c>
      <c r="P97" s="42" t="s">
        <v>149</v>
      </c>
    </row>
    <row r="98" spans="2:12" ht="12.75">
      <c r="B98" s="2"/>
      <c r="C98" s="12" t="s">
        <v>49</v>
      </c>
      <c r="D98" s="13" t="s">
        <v>3</v>
      </c>
      <c r="E98" s="14">
        <v>-15.08468539192012</v>
      </c>
      <c r="F98" s="14">
        <v>0.010274101136283752</v>
      </c>
      <c r="G98" s="14">
        <v>-15.081249408155239</v>
      </c>
      <c r="H98" s="14">
        <v>0.046863555065818845</v>
      </c>
      <c r="I98" s="3"/>
      <c r="J98" s="3"/>
      <c r="K98" s="3"/>
      <c r="L98" s="3"/>
    </row>
    <row r="99" spans="2:12" ht="12.75">
      <c r="B99" s="2"/>
      <c r="C99" s="12" t="s">
        <v>49</v>
      </c>
      <c r="D99" s="13" t="s">
        <v>4</v>
      </c>
      <c r="E99" s="14">
        <v>15.716395628043502</v>
      </c>
      <c r="F99" s="14">
        <v>0.04431927635687919</v>
      </c>
      <c r="G99" s="14">
        <v>15.717413744190507</v>
      </c>
      <c r="H99" s="14">
        <v>0.04416925462962336</v>
      </c>
      <c r="I99" s="3"/>
      <c r="J99" s="3"/>
      <c r="K99" s="3"/>
      <c r="L99" s="3"/>
    </row>
    <row r="100" spans="3:16" ht="12.75">
      <c r="C100" s="15" t="s">
        <v>56</v>
      </c>
      <c r="D100" s="16" t="s">
        <v>2</v>
      </c>
      <c r="E100" s="17">
        <v>-6.481726391171415</v>
      </c>
      <c r="F100" s="17">
        <v>0.03748499804636919</v>
      </c>
      <c r="G100" s="17">
        <v>-6.472393333411724</v>
      </c>
      <c r="H100" s="17">
        <v>0.03060402033930224</v>
      </c>
      <c r="P100" s="42" t="s">
        <v>149</v>
      </c>
    </row>
    <row r="101" spans="3:8" ht="12.75">
      <c r="C101" s="15" t="s">
        <v>56</v>
      </c>
      <c r="D101" s="16" t="s">
        <v>3</v>
      </c>
      <c r="E101" s="17">
        <v>-12.82982232830633</v>
      </c>
      <c r="F101" s="17">
        <v>0.020078162687956643</v>
      </c>
      <c r="G101" s="17">
        <v>-12.817186087280758</v>
      </c>
      <c r="H101" s="17">
        <v>0.05530538703531175</v>
      </c>
    </row>
    <row r="102" spans="3:8" ht="12.75">
      <c r="C102" s="15" t="s">
        <v>56</v>
      </c>
      <c r="D102" s="16" t="s">
        <v>4</v>
      </c>
      <c r="E102" s="17">
        <v>13.383510097276703</v>
      </c>
      <c r="F102" s="17">
        <v>0.04558893980024432</v>
      </c>
      <c r="G102" s="17">
        <v>13.38444932582381</v>
      </c>
      <c r="H102" s="17">
        <v>0.04435759950581584</v>
      </c>
    </row>
    <row r="103" spans="3:16" ht="12.75">
      <c r="C103" s="15" t="s">
        <v>50</v>
      </c>
      <c r="D103" s="16" t="s">
        <v>2</v>
      </c>
      <c r="E103" s="17">
        <v>-6.854905237319003</v>
      </c>
      <c r="F103" s="17">
        <v>0.02486996017304549</v>
      </c>
      <c r="G103" s="17">
        <v>-6.849152092615088</v>
      </c>
      <c r="H103" s="17">
        <v>0.0203960904568208</v>
      </c>
      <c r="I103" s="3">
        <f>E100-E103</f>
        <v>0.3731788461475878</v>
      </c>
      <c r="J103" s="3">
        <f>E101-E104</f>
        <v>-0.13387364713014627</v>
      </c>
      <c r="K103" s="3">
        <f>E102-E105</f>
        <v>1.9277218431439742</v>
      </c>
      <c r="L103" s="3">
        <f>I103/SQRT($I103^2+$J103^2+$K103^2)</f>
        <v>0.18961673654689104</v>
      </c>
      <c r="M103" s="3">
        <f>J103/SQRT($I103^2+$J103^2+$K103^2)</f>
        <v>-0.06802283768359436</v>
      </c>
      <c r="N103" s="3">
        <f>K103/SQRT($I103^2+$J103^2+$K103^2)</f>
        <v>0.9794990488891647</v>
      </c>
      <c r="O103">
        <f>SQRT(L103^2+M103^2+N103^2)</f>
        <v>1</v>
      </c>
      <c r="P103" s="42" t="s">
        <v>149</v>
      </c>
    </row>
    <row r="104" spans="3:8" ht="12.75">
      <c r="C104" s="15" t="s">
        <v>50</v>
      </c>
      <c r="D104" s="16" t="s">
        <v>3</v>
      </c>
      <c r="E104" s="17">
        <v>-12.695948681176183</v>
      </c>
      <c r="F104" s="17">
        <v>0.012111924515884534</v>
      </c>
      <c r="G104" s="17">
        <v>-12.68772934901787</v>
      </c>
      <c r="H104" s="17">
        <v>0.037854334222024257</v>
      </c>
    </row>
    <row r="105" spans="3:8" ht="12.75">
      <c r="C105" s="15" t="s">
        <v>50</v>
      </c>
      <c r="D105" s="16" t="s">
        <v>4</v>
      </c>
      <c r="E105" s="17">
        <v>11.45578825413273</v>
      </c>
      <c r="F105" s="17">
        <v>0.02688408489244427</v>
      </c>
      <c r="G105" s="17">
        <v>11.45643905033048</v>
      </c>
      <c r="H105" s="17">
        <v>0.026475877551746352</v>
      </c>
    </row>
    <row r="106" spans="3:16" ht="12.75">
      <c r="C106" s="15" t="s">
        <v>51</v>
      </c>
      <c r="D106" s="16" t="s">
        <v>2</v>
      </c>
      <c r="E106" s="17">
        <v>-7.444723721938168</v>
      </c>
      <c r="F106" s="17">
        <v>0.07604532685742074</v>
      </c>
      <c r="G106" s="17">
        <v>-7.464083787893193</v>
      </c>
      <c r="H106" s="17">
        <v>0.0202566745540365</v>
      </c>
      <c r="I106" s="3">
        <f>E103-E106</f>
        <v>0.5898184846191645</v>
      </c>
      <c r="J106" s="3">
        <f>E104-E107</f>
        <v>-0.2347242971198753</v>
      </c>
      <c r="K106" s="3">
        <f>E105-E108</f>
        <v>2.8523618061344074</v>
      </c>
      <c r="L106" s="3">
        <f>I106/SQRT($I106^2+$J106^2+$K106^2)</f>
        <v>0.20184414853765228</v>
      </c>
      <c r="M106" s="3">
        <f>J106/SQRT($I106^2+$J106^2+$K106^2)</f>
        <v>-0.08032594285994801</v>
      </c>
      <c r="N106" s="3">
        <f>K106/SQRT($I106^2+$J106^2+$K106^2)</f>
        <v>0.9761181704101048</v>
      </c>
      <c r="O106">
        <f>SQRT(L106^2+M106^2+N106^2)</f>
        <v>1</v>
      </c>
      <c r="P106" s="42" t="s">
        <v>149</v>
      </c>
    </row>
    <row r="107" spans="3:8" ht="12.75">
      <c r="C107" s="15" t="s">
        <v>51</v>
      </c>
      <c r="D107" s="16" t="s">
        <v>3</v>
      </c>
      <c r="E107" s="17">
        <v>-12.461224384056308</v>
      </c>
      <c r="F107" s="17">
        <v>0.030945207804021258</v>
      </c>
      <c r="G107" s="17">
        <v>-12.543344076404262</v>
      </c>
      <c r="H107" s="17">
        <v>0.03970280187265632</v>
      </c>
    </row>
    <row r="108" spans="3:8" ht="12.75">
      <c r="C108" s="15" t="s">
        <v>51</v>
      </c>
      <c r="D108" s="16" t="s">
        <v>4</v>
      </c>
      <c r="E108" s="17">
        <v>8.603426447998322</v>
      </c>
      <c r="F108" s="17">
        <v>0.041305634589154254</v>
      </c>
      <c r="G108" s="17">
        <v>8.627929703196088</v>
      </c>
      <c r="H108" s="17">
        <v>0.022485469211306244</v>
      </c>
    </row>
    <row r="109" spans="3:16" ht="12.75">
      <c r="C109" s="11" t="s">
        <v>57</v>
      </c>
      <c r="D109" s="18" t="s">
        <v>2</v>
      </c>
      <c r="E109" s="19">
        <v>-9.112701935913124</v>
      </c>
      <c r="F109" s="19">
        <v>0.08217203762402467</v>
      </c>
      <c r="G109" s="19">
        <v>-9.110722029818291</v>
      </c>
      <c r="H109" s="19">
        <v>0.07168630072613306</v>
      </c>
      <c r="P109" s="42" t="s">
        <v>149</v>
      </c>
    </row>
    <row r="110" spans="3:8" ht="12.75">
      <c r="C110" s="11" t="s">
        <v>57</v>
      </c>
      <c r="D110" s="18" t="s">
        <v>3</v>
      </c>
      <c r="E110" s="19">
        <v>-8.584069236448974</v>
      </c>
      <c r="F110" s="19">
        <v>0.08540862728798015</v>
      </c>
      <c r="G110" s="19">
        <v>-8.576847219999115</v>
      </c>
      <c r="H110" s="19">
        <v>0.09878518511038051</v>
      </c>
    </row>
    <row r="111" spans="3:8" ht="12.75">
      <c r="C111" s="11" t="s">
        <v>57</v>
      </c>
      <c r="D111" s="18" t="s">
        <v>4</v>
      </c>
      <c r="E111" s="19">
        <v>16.87800217621543</v>
      </c>
      <c r="F111" s="19">
        <v>0.1020299581967492</v>
      </c>
      <c r="G111" s="19">
        <v>16.87766893410799</v>
      </c>
      <c r="H111" s="19">
        <v>0.10135635772896225</v>
      </c>
    </row>
    <row r="112" spans="3:16" ht="12.75">
      <c r="C112" s="11" t="s">
        <v>58</v>
      </c>
      <c r="D112" s="18" t="s">
        <v>2</v>
      </c>
      <c r="E112" s="20">
        <v>-8.252451229652653</v>
      </c>
      <c r="F112" s="20">
        <v>0.03301107579890692</v>
      </c>
      <c r="G112" s="20">
        <v>-8.247895815957063</v>
      </c>
      <c r="H112" s="20">
        <v>0.02742827029960696</v>
      </c>
      <c r="I112" s="3">
        <f>E109-E112</f>
        <v>-0.8602507062604712</v>
      </c>
      <c r="J112" s="3">
        <f>E110-E113</f>
        <v>-0.3367972296155024</v>
      </c>
      <c r="K112" s="3">
        <f>E111-E114</f>
        <v>2.2331796982915613</v>
      </c>
      <c r="L112" s="3">
        <f>I112/SQRT($I112^2+$J112^2+$K112^2)</f>
        <v>-0.35595735482664825</v>
      </c>
      <c r="M112" s="3">
        <f>J112/SQRT($I112^2+$J112^2+$K112^2)</f>
        <v>-0.13936106078659583</v>
      </c>
      <c r="N112" s="3">
        <f>K112/SQRT($I112^2+$J112^2+$K112^2)</f>
        <v>0.9240524099212394</v>
      </c>
      <c r="O112">
        <f>SQRT(L112^2+M112^2+N112^2)</f>
        <v>0.9999999999999999</v>
      </c>
      <c r="P112" s="42" t="s">
        <v>149</v>
      </c>
    </row>
    <row r="113" spans="3:8" ht="12.75">
      <c r="C113" s="11" t="s">
        <v>58</v>
      </c>
      <c r="D113" s="18" t="s">
        <v>3</v>
      </c>
      <c r="E113" s="20">
        <v>-8.247272006833471</v>
      </c>
      <c r="F113" s="20">
        <v>0.02904439259427704</v>
      </c>
      <c r="G113" s="20">
        <v>-8.24258434204684</v>
      </c>
      <c r="H113" s="20">
        <v>0.04000818896434558</v>
      </c>
    </row>
    <row r="114" spans="3:8" ht="12.75">
      <c r="C114" s="11" t="s">
        <v>58</v>
      </c>
      <c r="D114" s="18" t="s">
        <v>4</v>
      </c>
      <c r="E114" s="20">
        <v>14.644822477923867</v>
      </c>
      <c r="F114" s="20">
        <v>0.036331142896912506</v>
      </c>
      <c r="G114" s="20">
        <v>14.643612509278503</v>
      </c>
      <c r="H114" s="20">
        <v>0.035426555126222364</v>
      </c>
    </row>
    <row r="115" spans="3:16" ht="12.75">
      <c r="C115" t="s">
        <v>59</v>
      </c>
      <c r="D115" s="1" t="s">
        <v>2</v>
      </c>
      <c r="E115" s="2">
        <v>-7.987089404641198</v>
      </c>
      <c r="F115" s="2">
        <v>0.04503101454705026</v>
      </c>
      <c r="G115" s="2">
        <v>-7.979719237666533</v>
      </c>
      <c r="H115" s="2">
        <v>0.03818395514101677</v>
      </c>
      <c r="P115" s="42" t="s">
        <v>149</v>
      </c>
    </row>
    <row r="116" spans="3:8" ht="12.75">
      <c r="C116" t="s">
        <v>59</v>
      </c>
      <c r="D116" s="1" t="s">
        <v>3</v>
      </c>
      <c r="E116" s="2">
        <v>-5.021598344841057</v>
      </c>
      <c r="F116" s="2">
        <v>0.04611876516212289</v>
      </c>
      <c r="G116" s="2">
        <v>-5.023395456222087</v>
      </c>
      <c r="H116" s="2">
        <v>0.05025020166620347</v>
      </c>
    </row>
    <row r="117" spans="3:8" ht="12.75">
      <c r="C117" t="s">
        <v>59</v>
      </c>
      <c r="D117" s="1" t="s">
        <v>4</v>
      </c>
      <c r="E117" s="2">
        <v>13.00053685761591</v>
      </c>
      <c r="F117" s="2">
        <v>0.045717969154232235</v>
      </c>
      <c r="G117" s="2">
        <v>12.99838587599376</v>
      </c>
      <c r="H117" s="2">
        <v>0.04385833034949351</v>
      </c>
    </row>
    <row r="118" spans="3:16" ht="12.75">
      <c r="C118" t="s">
        <v>52</v>
      </c>
      <c r="D118" s="1" t="s">
        <v>2</v>
      </c>
      <c r="E118" s="2">
        <v>-7.261326805334153</v>
      </c>
      <c r="F118" s="2">
        <v>0.0696211090998522</v>
      </c>
      <c r="G118" s="2">
        <v>-7.287886745692792</v>
      </c>
      <c r="H118" s="2">
        <v>0.07850056193493568</v>
      </c>
      <c r="I118" s="3">
        <f>E115-E118</f>
        <v>-0.7257625993070453</v>
      </c>
      <c r="J118" s="3">
        <f>E116-E119</f>
        <v>0.2653882784114696</v>
      </c>
      <c r="K118" s="3">
        <f>E117-E120</f>
        <v>1.7490576052485594</v>
      </c>
      <c r="L118" s="3">
        <f>I118/SQRT($I118^2+$J118^2+$K118^2)</f>
        <v>-0.37955072434338205</v>
      </c>
      <c r="M118" s="3">
        <f>J118/SQRT($I118^2+$J118^2+$K118^2)</f>
        <v>0.13878961715510188</v>
      </c>
      <c r="N118" s="3">
        <f>K118/SQRT($I118^2+$J118^2+$K118^2)</f>
        <v>0.9147014211317014</v>
      </c>
      <c r="O118">
        <f>SQRT(L118^2+M118^2+N118^2)</f>
        <v>0.9999999999999999</v>
      </c>
      <c r="P118" s="42" t="s">
        <v>150</v>
      </c>
    </row>
    <row r="119" spans="3:8" ht="12.75">
      <c r="C119" t="s">
        <v>52</v>
      </c>
      <c r="D119" s="1" t="s">
        <v>3</v>
      </c>
      <c r="E119" s="2">
        <v>-5.286986623252527</v>
      </c>
      <c r="F119" s="2">
        <v>0.13175784008012933</v>
      </c>
      <c r="G119" s="2">
        <v>-5.306557392466417</v>
      </c>
      <c r="H119" s="2">
        <v>0.06697259136279939</v>
      </c>
    </row>
    <row r="120" spans="3:8" ht="12.75">
      <c r="C120" t="s">
        <v>52</v>
      </c>
      <c r="D120" s="1" t="s">
        <v>4</v>
      </c>
      <c r="E120" s="2">
        <v>11.25147925236735</v>
      </c>
      <c r="F120" s="2">
        <v>0.10615134769821914</v>
      </c>
      <c r="G120" s="2">
        <v>11.270192124777</v>
      </c>
      <c r="H120" s="2">
        <v>0.10051964770776162</v>
      </c>
    </row>
    <row r="121" spans="3:16" ht="12.75">
      <c r="C121" t="s">
        <v>61</v>
      </c>
      <c r="D121" s="1" t="s">
        <v>2</v>
      </c>
      <c r="E121" s="2">
        <v>-4.479470500420273</v>
      </c>
      <c r="F121" s="2">
        <v>0.08406328233415157</v>
      </c>
      <c r="G121" s="2">
        <v>-4.468778253196574</v>
      </c>
      <c r="H121" s="2">
        <v>0.07098934655243502</v>
      </c>
      <c r="P121" s="42" t="s">
        <v>149</v>
      </c>
    </row>
    <row r="122" spans="3:8" ht="12.75">
      <c r="C122" t="s">
        <v>61</v>
      </c>
      <c r="D122" s="1" t="s">
        <v>3</v>
      </c>
      <c r="E122" s="2">
        <v>-6.070641236234333</v>
      </c>
      <c r="F122" s="2">
        <v>0.08978772362499676</v>
      </c>
      <c r="G122" s="2">
        <v>-6.0515847123499125</v>
      </c>
      <c r="H122" s="2">
        <v>0.11263615426498737</v>
      </c>
    </row>
    <row r="123" spans="3:8" ht="12.75">
      <c r="C123" t="s">
        <v>61</v>
      </c>
      <c r="D123" s="1" t="s">
        <v>4</v>
      </c>
      <c r="E123" s="2">
        <v>17.79078592086449</v>
      </c>
      <c r="F123" s="2">
        <v>0.12085242202630318</v>
      </c>
      <c r="G123" s="2">
        <v>17.785463038085865</v>
      </c>
      <c r="H123" s="2">
        <v>0.11776922169246237</v>
      </c>
    </row>
    <row r="124" spans="3:16" ht="12.75">
      <c r="C124" t="s">
        <v>60</v>
      </c>
      <c r="D124" s="1" t="s">
        <v>2</v>
      </c>
      <c r="E124" s="2">
        <v>-4.1667110735714585</v>
      </c>
      <c r="F124" s="2">
        <v>0.06882695731983414</v>
      </c>
      <c r="G124" s="2">
        <v>-4.148463154236137</v>
      </c>
      <c r="H124" s="2">
        <v>0.048431395928365935</v>
      </c>
      <c r="I124" s="3">
        <f>E121-E124</f>
        <v>-0.31275942684881475</v>
      </c>
      <c r="J124" s="3">
        <f>E122-E125</f>
        <v>0.2858291665502817</v>
      </c>
      <c r="K124" s="3">
        <f>E123-E126</f>
        <v>4.172598119052644</v>
      </c>
      <c r="L124" s="3">
        <f>I124/SQRT($I124^2+$J124^2+$K124^2)</f>
        <v>-0.07457209688938429</v>
      </c>
      <c r="M124" s="3">
        <f>J124/SQRT($I124^2+$J124^2+$K124^2)</f>
        <v>0.06815104029495168</v>
      </c>
      <c r="N124" s="3">
        <f>K124/SQRT($I124^2+$J124^2+$K124^2)</f>
        <v>0.9948841329884782</v>
      </c>
      <c r="O124">
        <f>SQRT(L124^2+M124^2+N124^2)</f>
        <v>1</v>
      </c>
      <c r="P124" s="42" t="s">
        <v>149</v>
      </c>
    </row>
    <row r="125" spans="3:8" ht="12.75">
      <c r="C125" t="s">
        <v>60</v>
      </c>
      <c r="D125" s="1" t="s">
        <v>3</v>
      </c>
      <c r="E125" s="2">
        <v>-6.356470402784614</v>
      </c>
      <c r="F125" s="2">
        <v>0.043201440748048256</v>
      </c>
      <c r="G125" s="2">
        <v>-6.329483634171875</v>
      </c>
      <c r="H125" s="2">
        <v>0.08278171908360067</v>
      </c>
    </row>
    <row r="126" spans="3:8" ht="12.75">
      <c r="C126" t="s">
        <v>60</v>
      </c>
      <c r="D126" s="1" t="s">
        <v>4</v>
      </c>
      <c r="E126" s="2">
        <v>13.618187801811846</v>
      </c>
      <c r="F126" s="2">
        <v>0.07066005213041252</v>
      </c>
      <c r="G126" s="2">
        <v>13.61082846367883</v>
      </c>
      <c r="H126" s="2">
        <v>0.06489010351016745</v>
      </c>
    </row>
    <row r="127" spans="3:8" ht="12.75">
      <c r="C127" t="s">
        <v>42</v>
      </c>
      <c r="D127" s="1" t="s">
        <v>2</v>
      </c>
      <c r="E127" s="2">
        <v>-4.559396890356497</v>
      </c>
      <c r="F127" s="2">
        <v>0.004508313784255904</v>
      </c>
      <c r="G127" s="2"/>
      <c r="H127" s="2"/>
    </row>
    <row r="128" spans="3:8" ht="12.75">
      <c r="C128" t="s">
        <v>42</v>
      </c>
      <c r="D128" s="1" t="s">
        <v>3</v>
      </c>
      <c r="E128" s="2">
        <v>-23.824409620470426</v>
      </c>
      <c r="F128" s="2">
        <v>0.018769109628052828</v>
      </c>
      <c r="G128" s="2"/>
      <c r="H128" s="2"/>
    </row>
    <row r="129" spans="3:9" ht="12.75">
      <c r="C129" t="s">
        <v>42</v>
      </c>
      <c r="D129" s="1" t="s">
        <v>4</v>
      </c>
      <c r="E129" s="2">
        <v>2.349249597215632</v>
      </c>
      <c r="F129" s="2">
        <v>0.003937583339936445</v>
      </c>
      <c r="G129" s="2"/>
      <c r="H129" s="2"/>
      <c r="I129" t="s">
        <v>113</v>
      </c>
    </row>
    <row r="130" spans="3:4" ht="12.75">
      <c r="C130" s="1" t="s">
        <v>2</v>
      </c>
      <c r="D130" s="1" t="s">
        <v>3</v>
      </c>
    </row>
    <row r="131" spans="1:4" ht="12.75">
      <c r="A131" s="1" t="s">
        <v>114</v>
      </c>
      <c r="C131" s="22">
        <v>-11.48765868770088</v>
      </c>
      <c r="D131" s="23">
        <v>-14.23589524135851</v>
      </c>
    </row>
    <row r="132" spans="3:4" ht="12.75">
      <c r="C132">
        <v>-11.495884904090154</v>
      </c>
      <c r="D132">
        <v>-14.253038128834419</v>
      </c>
    </row>
    <row r="133" spans="3:4" ht="12.75">
      <c r="C133">
        <v>-11.489104833372789</v>
      </c>
      <c r="D133">
        <v>-14.244028832878985</v>
      </c>
    </row>
    <row r="134" spans="3:4" ht="12.75">
      <c r="C134" s="21">
        <f>AVERAGE(C131:C133)</f>
        <v>-11.490882808387942</v>
      </c>
      <c r="D134" s="21">
        <f>AVERAGE(D131:D133)</f>
        <v>-14.244320734357304</v>
      </c>
    </row>
    <row r="136" spans="1:4" ht="12.75">
      <c r="A136" t="s">
        <v>115</v>
      </c>
      <c r="C136">
        <v>-14.199939346938113</v>
      </c>
      <c r="D136">
        <v>-7.8138107966523975</v>
      </c>
    </row>
    <row r="137" spans="3:4" ht="12.75">
      <c r="C137">
        <v>-14.201357210496532</v>
      </c>
      <c r="D137">
        <v>-7.822102907827724</v>
      </c>
    </row>
    <row r="138" spans="3:4" ht="12.75">
      <c r="C138">
        <v>-14.189617344478</v>
      </c>
      <c r="D138">
        <v>-7.803597788282659</v>
      </c>
    </row>
    <row r="139" spans="3:4" ht="12.75">
      <c r="C139" s="21">
        <f>AVERAGE(C136:C138)</f>
        <v>-14.196971300637548</v>
      </c>
      <c r="D139" s="21">
        <f>AVERAGE(D136:D138)</f>
        <v>-7.813170497587593</v>
      </c>
    </row>
    <row r="141" spans="1:4" ht="12.75">
      <c r="A141" t="s">
        <v>116</v>
      </c>
      <c r="C141">
        <v>-2.2207532807959653</v>
      </c>
      <c r="D141">
        <v>-18.3468629840259</v>
      </c>
    </row>
    <row r="142" spans="3:4" ht="12.75">
      <c r="C142">
        <v>-2.2427223756997186</v>
      </c>
      <c r="D142">
        <v>-18.36642123791788</v>
      </c>
    </row>
    <row r="143" spans="3:4" ht="12.75">
      <c r="C143">
        <v>-2.2380147520613285</v>
      </c>
      <c r="D143">
        <v>-18.357719068748313</v>
      </c>
    </row>
    <row r="144" spans="3:4" ht="12.75">
      <c r="C144" s="21">
        <f>AVERAGE(C141:C143)</f>
        <v>-2.2338301361856705</v>
      </c>
      <c r="D144" s="21">
        <f>AVERAGE(D141:D143)</f>
        <v>-18.357001096897363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B3" sqref="B3:D3"/>
    </sheetView>
  </sheetViews>
  <sheetFormatPr defaultColWidth="9.140625" defaultRowHeight="12.75"/>
  <sheetData>
    <row r="1" spans="1:5" ht="12.75">
      <c r="A1" t="s">
        <v>75</v>
      </c>
      <c r="B1" t="s">
        <v>3</v>
      </c>
      <c r="C1" t="s">
        <v>2</v>
      </c>
      <c r="D1" t="s">
        <v>4</v>
      </c>
      <c r="E1" t="s">
        <v>76</v>
      </c>
    </row>
    <row r="2" spans="1:6" ht="12.75">
      <c r="A2" s="1" t="s">
        <v>1</v>
      </c>
      <c r="B2" s="1">
        <v>0</v>
      </c>
      <c r="C2" s="1">
        <v>0</v>
      </c>
      <c r="D2">
        <v>0.2</v>
      </c>
      <c r="F2" s="1"/>
    </row>
    <row r="3" spans="1:6" ht="12.75">
      <c r="A3" s="1" t="s">
        <v>53</v>
      </c>
      <c r="B3" s="1">
        <v>2.75</v>
      </c>
      <c r="C3" s="1">
        <v>7.906</v>
      </c>
      <c r="D3">
        <v>0.2</v>
      </c>
      <c r="F3" s="1"/>
    </row>
    <row r="4" spans="1:6" ht="12.75">
      <c r="A4" s="1" t="s">
        <v>62</v>
      </c>
      <c r="B4" s="1">
        <v>3.562</v>
      </c>
      <c r="C4" s="1">
        <v>-16.921</v>
      </c>
      <c r="D4">
        <v>0.2</v>
      </c>
      <c r="F4" s="1"/>
    </row>
    <row r="5" spans="1:6" ht="12.75">
      <c r="A5" s="1" t="s">
        <v>67</v>
      </c>
      <c r="B5" s="1">
        <v>-2.073</v>
      </c>
      <c r="C5" s="1">
        <v>-27.452</v>
      </c>
      <c r="D5">
        <v>0.2</v>
      </c>
      <c r="F5" s="1"/>
    </row>
    <row r="6" spans="1:4" ht="12.75">
      <c r="A6" t="s">
        <v>6</v>
      </c>
      <c r="B6">
        <v>0</v>
      </c>
      <c r="C6">
        <v>9.116</v>
      </c>
      <c r="D6">
        <v>0.35</v>
      </c>
    </row>
    <row r="7" spans="1:4" ht="12.75">
      <c r="A7" t="s">
        <v>15</v>
      </c>
      <c r="B7">
        <v>10.469</v>
      </c>
      <c r="C7">
        <v>-0.771</v>
      </c>
      <c r="D7">
        <v>0.35</v>
      </c>
    </row>
    <row r="8" spans="1:4" ht="12.75">
      <c r="A8" t="s">
        <v>16</v>
      </c>
      <c r="B8">
        <v>-4.99</v>
      </c>
      <c r="C8">
        <v>-3.877</v>
      </c>
      <c r="D8">
        <v>0.35</v>
      </c>
    </row>
    <row r="9" spans="1:4" ht="12.75">
      <c r="A9" t="s">
        <v>17</v>
      </c>
      <c r="B9">
        <v>-7.226</v>
      </c>
      <c r="C9">
        <v>-4.824</v>
      </c>
      <c r="D9">
        <v>0.35</v>
      </c>
    </row>
    <row r="10" spans="1:4" ht="12.75">
      <c r="A10" t="s">
        <v>18</v>
      </c>
      <c r="B10">
        <v>-5.539</v>
      </c>
      <c r="C10">
        <v>-5.812</v>
      </c>
      <c r="D10">
        <v>0.35</v>
      </c>
    </row>
    <row r="11" spans="1:4" ht="12.75">
      <c r="A11" t="s">
        <v>19</v>
      </c>
      <c r="B11">
        <v>-0.984</v>
      </c>
      <c r="C11">
        <v>-6.489</v>
      </c>
      <c r="D11">
        <v>0.35</v>
      </c>
    </row>
    <row r="12" spans="1:4" ht="12.75">
      <c r="A12" t="s">
        <v>20</v>
      </c>
      <c r="B12">
        <v>10.733</v>
      </c>
      <c r="C12">
        <v>-6.437</v>
      </c>
      <c r="D12">
        <v>0.35</v>
      </c>
    </row>
    <row r="13" spans="1:4" ht="12.75">
      <c r="A13" t="s">
        <v>21</v>
      </c>
      <c r="B13">
        <v>7.553</v>
      </c>
      <c r="C13">
        <v>-8.999</v>
      </c>
      <c r="D13">
        <v>0.35</v>
      </c>
    </row>
    <row r="14" spans="1:4" ht="12.75">
      <c r="A14" t="s">
        <v>22</v>
      </c>
      <c r="B14">
        <v>-9.256</v>
      </c>
      <c r="C14">
        <v>-8.276</v>
      </c>
      <c r="D14">
        <v>0.35</v>
      </c>
    </row>
    <row r="15" spans="1:4" ht="12.75">
      <c r="A15" t="s">
        <v>23</v>
      </c>
      <c r="B15">
        <v>-7.7</v>
      </c>
      <c r="C15">
        <v>-10.402</v>
      </c>
      <c r="D15">
        <v>0.35</v>
      </c>
    </row>
    <row r="16" spans="1:4" ht="12.75">
      <c r="A16" t="s">
        <v>24</v>
      </c>
      <c r="B16">
        <v>-1.723</v>
      </c>
      <c r="C16">
        <v>-9.733</v>
      </c>
      <c r="D16">
        <v>0.35</v>
      </c>
    </row>
    <row r="17" spans="1:4" ht="12.75">
      <c r="A17" t="s">
        <v>7</v>
      </c>
      <c r="B17">
        <v>-0.093</v>
      </c>
      <c r="C17">
        <v>4.888</v>
      </c>
      <c r="D17">
        <v>0.35</v>
      </c>
    </row>
    <row r="18" spans="1:4" ht="12.75">
      <c r="A18" t="s">
        <v>25</v>
      </c>
      <c r="B18">
        <v>1.627</v>
      </c>
      <c r="C18">
        <v>-11.529</v>
      </c>
      <c r="D18">
        <v>0.35</v>
      </c>
    </row>
    <row r="19" spans="1:4" ht="12.75">
      <c r="A19" t="s">
        <v>26</v>
      </c>
      <c r="B19">
        <v>3.864</v>
      </c>
      <c r="C19">
        <v>-12.304</v>
      </c>
      <c r="D19">
        <v>0.35</v>
      </c>
    </row>
    <row r="20" spans="1:4" ht="12.75">
      <c r="A20" t="s">
        <v>27</v>
      </c>
      <c r="B20">
        <v>-3.649</v>
      </c>
      <c r="C20">
        <v>-11.693</v>
      </c>
      <c r="D20">
        <v>0.35</v>
      </c>
    </row>
    <row r="21" spans="1:4" ht="12.75">
      <c r="A21" t="s">
        <v>28</v>
      </c>
      <c r="B21">
        <v>-4.913</v>
      </c>
      <c r="C21">
        <v>-11.577</v>
      </c>
      <c r="D21">
        <v>0.35</v>
      </c>
    </row>
    <row r="22" spans="1:4" ht="12.75">
      <c r="A22" t="s">
        <v>33</v>
      </c>
      <c r="B22">
        <v>-4.296</v>
      </c>
      <c r="C22">
        <v>-15.124</v>
      </c>
      <c r="D22">
        <v>0.35</v>
      </c>
    </row>
    <row r="23" spans="1:4" ht="12.75">
      <c r="A23" t="s">
        <v>37</v>
      </c>
      <c r="B23">
        <v>1.059</v>
      </c>
      <c r="C23">
        <v>-17.073</v>
      </c>
      <c r="D23">
        <v>0.35</v>
      </c>
    </row>
    <row r="24" spans="1:4" ht="12.75">
      <c r="A24" t="s">
        <v>38</v>
      </c>
      <c r="B24">
        <v>4.807</v>
      </c>
      <c r="C24">
        <v>-18.821</v>
      </c>
      <c r="D24">
        <v>0.35</v>
      </c>
    </row>
    <row r="25" spans="1:4" ht="12.75">
      <c r="A25" t="s">
        <v>64</v>
      </c>
      <c r="B25">
        <v>8.342</v>
      </c>
      <c r="C25">
        <v>-20.275</v>
      </c>
      <c r="D25">
        <v>0.35</v>
      </c>
    </row>
    <row r="26" spans="1:4" ht="12.75">
      <c r="A26" t="s">
        <v>65</v>
      </c>
      <c r="B26">
        <v>12.038</v>
      </c>
      <c r="C26">
        <v>-20.019</v>
      </c>
      <c r="D26">
        <v>0.35</v>
      </c>
    </row>
    <row r="27" spans="1:4" ht="12.75">
      <c r="A27" t="s">
        <v>39</v>
      </c>
      <c r="B27">
        <v>-4.169</v>
      </c>
      <c r="C27">
        <v>-19.286</v>
      </c>
      <c r="D27">
        <v>0.35</v>
      </c>
    </row>
    <row r="28" spans="1:4" ht="12.75">
      <c r="A28" t="s">
        <v>8</v>
      </c>
      <c r="B28">
        <v>-2.864</v>
      </c>
      <c r="C28">
        <v>7.672</v>
      </c>
      <c r="D28">
        <v>0.35</v>
      </c>
    </row>
    <row r="29" spans="1:4" ht="12.75">
      <c r="A29" t="s">
        <v>41</v>
      </c>
      <c r="B29">
        <v>-0.231</v>
      </c>
      <c r="C29">
        <v>-22.39</v>
      </c>
      <c r="D29">
        <v>0.35</v>
      </c>
    </row>
    <row r="30" spans="1:4" ht="12.75">
      <c r="A30" t="s">
        <v>42</v>
      </c>
      <c r="B30">
        <v>-4.537</v>
      </c>
      <c r="C30">
        <v>-23.794</v>
      </c>
      <c r="D30">
        <v>0.35</v>
      </c>
    </row>
    <row r="31" spans="1:4" ht="12.75">
      <c r="A31" t="s">
        <v>66</v>
      </c>
      <c r="B31">
        <v>-3.711</v>
      </c>
      <c r="C31">
        <v>-29.51</v>
      </c>
      <c r="D31">
        <v>0.35</v>
      </c>
    </row>
    <row r="32" spans="1:4" ht="12.75">
      <c r="A32" t="s">
        <v>43</v>
      </c>
      <c r="B32">
        <v>-5.867</v>
      </c>
      <c r="C32">
        <v>-30.071</v>
      </c>
      <c r="D32">
        <v>0.35</v>
      </c>
    </row>
    <row r="33" spans="1:4" ht="12.75">
      <c r="A33" t="s">
        <v>44</v>
      </c>
      <c r="B33">
        <v>-5.803</v>
      </c>
      <c r="C33">
        <v>-32.583</v>
      </c>
      <c r="D33">
        <v>0.35</v>
      </c>
    </row>
    <row r="34" spans="1:4" ht="12.75">
      <c r="A34" t="s">
        <v>45</v>
      </c>
      <c r="B34">
        <v>-3.443</v>
      </c>
      <c r="C34">
        <v>-32.963</v>
      </c>
      <c r="D34">
        <v>0.35</v>
      </c>
    </row>
    <row r="35" spans="1:4" ht="12.75">
      <c r="A35" t="s">
        <v>9</v>
      </c>
      <c r="B35">
        <v>-4.219</v>
      </c>
      <c r="C35">
        <v>2.965</v>
      </c>
      <c r="D35">
        <v>0.35</v>
      </c>
    </row>
    <row r="36" spans="1:4" ht="12.75">
      <c r="A36" t="s">
        <v>10</v>
      </c>
      <c r="B36">
        <v>-7.423</v>
      </c>
      <c r="C36">
        <v>4.168</v>
      </c>
      <c r="D36">
        <v>0.35</v>
      </c>
    </row>
    <row r="37" spans="1:4" ht="12.75">
      <c r="A37" t="s">
        <v>11</v>
      </c>
      <c r="B37">
        <v>-6.707</v>
      </c>
      <c r="C37">
        <v>-0.29</v>
      </c>
      <c r="D37">
        <v>0.35</v>
      </c>
    </row>
    <row r="38" spans="1:4" ht="12.75">
      <c r="A38" t="s">
        <v>12</v>
      </c>
      <c r="B38">
        <v>-2.666</v>
      </c>
      <c r="C38">
        <v>-1.801</v>
      </c>
      <c r="D38">
        <v>0.35</v>
      </c>
    </row>
    <row r="39" spans="1:4" ht="12.75">
      <c r="A39" t="s">
        <v>13</v>
      </c>
      <c r="B39">
        <v>0.494</v>
      </c>
      <c r="C39">
        <v>-0.924</v>
      </c>
      <c r="D39">
        <v>0.35</v>
      </c>
    </row>
    <row r="40" spans="1:4" ht="12.75">
      <c r="A40" t="s">
        <v>14</v>
      </c>
      <c r="B40">
        <v>6.051</v>
      </c>
      <c r="C40">
        <v>-1.824</v>
      </c>
      <c r="D40">
        <v>0.35</v>
      </c>
    </row>
    <row r="41" spans="1:4" ht="12.75">
      <c r="A41" t="s">
        <v>34</v>
      </c>
      <c r="B41">
        <v>-1.211</v>
      </c>
      <c r="C41">
        <v>-15.761</v>
      </c>
      <c r="D41">
        <v>0.25</v>
      </c>
    </row>
    <row r="42" spans="1:4" ht="12.75">
      <c r="A42" t="s">
        <v>40</v>
      </c>
      <c r="B42">
        <v>-4.975</v>
      </c>
      <c r="C42">
        <v>-17.616</v>
      </c>
      <c r="D42">
        <v>0.25</v>
      </c>
    </row>
    <row r="43" spans="1:4" ht="12.75">
      <c r="A43" t="s">
        <v>35</v>
      </c>
      <c r="B43">
        <v>-1.48</v>
      </c>
      <c r="C43">
        <v>-15.956</v>
      </c>
      <c r="D43">
        <v>0.25</v>
      </c>
    </row>
    <row r="44" spans="1:4" ht="12.75">
      <c r="A44" t="s">
        <v>29</v>
      </c>
      <c r="B44">
        <v>-4.976</v>
      </c>
      <c r="C44">
        <v>-10.7</v>
      </c>
      <c r="D44">
        <v>0.25</v>
      </c>
    </row>
    <row r="45" spans="1:4" ht="12.75">
      <c r="A45" t="s">
        <v>30</v>
      </c>
      <c r="B45">
        <v>-7.254</v>
      </c>
      <c r="C45">
        <v>-11.852</v>
      </c>
      <c r="D45">
        <v>0.25</v>
      </c>
    </row>
    <row r="46" spans="1:4" ht="12.75">
      <c r="A46" t="s">
        <v>32</v>
      </c>
      <c r="B46">
        <v>-8.14</v>
      </c>
      <c r="C46">
        <v>-14.013</v>
      </c>
      <c r="D46">
        <v>0.25</v>
      </c>
    </row>
    <row r="47" spans="1:4" ht="12.75">
      <c r="A47" t="s">
        <v>46</v>
      </c>
      <c r="B47">
        <v>-2.222</v>
      </c>
      <c r="C47">
        <v>-13.663</v>
      </c>
      <c r="D47">
        <v>0.25</v>
      </c>
    </row>
    <row r="48" spans="1:4" ht="12.75">
      <c r="A48" t="s">
        <v>36</v>
      </c>
      <c r="B48">
        <v>0.882</v>
      </c>
      <c r="C48">
        <v>-14.847</v>
      </c>
      <c r="D48">
        <v>0.25</v>
      </c>
    </row>
    <row r="49" spans="1:4" ht="12.75">
      <c r="A49" t="s">
        <v>31</v>
      </c>
      <c r="B49">
        <v>-8.606</v>
      </c>
      <c r="C49">
        <v>-12.784</v>
      </c>
      <c r="D49">
        <v>0.25</v>
      </c>
    </row>
    <row r="50" spans="1:4" ht="12.75">
      <c r="A50" t="s">
        <v>63</v>
      </c>
      <c r="B50">
        <v>3.805</v>
      </c>
      <c r="C50">
        <v>-15.441</v>
      </c>
      <c r="D50">
        <v>0.25</v>
      </c>
    </row>
    <row r="51" spans="1:5" ht="12.75">
      <c r="A51" t="s">
        <v>60</v>
      </c>
      <c r="B51">
        <v>-4.1667110735714585</v>
      </c>
      <c r="C51">
        <v>-6.356470402784614</v>
      </c>
      <c r="D51">
        <v>0.5</v>
      </c>
      <c r="E51">
        <v>13.618187801811846</v>
      </c>
    </row>
    <row r="52" spans="1:5" ht="12.75">
      <c r="A52" t="s">
        <v>47</v>
      </c>
      <c r="B52">
        <v>-1.7553832469133366</v>
      </c>
      <c r="C52">
        <v>-14.908973562294374</v>
      </c>
      <c r="D52">
        <v>0.5</v>
      </c>
      <c r="E52">
        <v>11.42736507949275</v>
      </c>
    </row>
    <row r="53" spans="1:5" ht="12.75">
      <c r="A53" t="s">
        <v>48</v>
      </c>
      <c r="B53">
        <v>-1.7351900242039349</v>
      </c>
      <c r="C53">
        <v>-15.115915252553025</v>
      </c>
      <c r="D53">
        <v>0.5</v>
      </c>
      <c r="E53">
        <v>13.621680114533264</v>
      </c>
    </row>
    <row r="54" spans="1:5" ht="12.75">
      <c r="A54" t="s">
        <v>49</v>
      </c>
      <c r="B54">
        <v>-1.6887968746658701</v>
      </c>
      <c r="C54">
        <v>-15.08468539192012</v>
      </c>
      <c r="D54">
        <v>0.5</v>
      </c>
      <c r="E54">
        <v>15.716395628043502</v>
      </c>
    </row>
    <row r="55" spans="1:5" ht="12.75">
      <c r="A55" t="s">
        <v>61</v>
      </c>
      <c r="B55">
        <v>-4.479470500420273</v>
      </c>
      <c r="C55">
        <v>-6.070641236234333</v>
      </c>
      <c r="D55">
        <v>0.5</v>
      </c>
      <c r="E55">
        <v>17.79078592086449</v>
      </c>
    </row>
    <row r="56" spans="1:5" ht="12.75">
      <c r="A56" t="s">
        <v>52</v>
      </c>
      <c r="B56">
        <v>-7.261326805334153</v>
      </c>
      <c r="C56">
        <v>-5.286986623252527</v>
      </c>
      <c r="D56">
        <v>0.5</v>
      </c>
      <c r="E56">
        <v>11.25147925236735</v>
      </c>
    </row>
    <row r="57" spans="1:5" ht="12.75">
      <c r="A57" t="s">
        <v>59</v>
      </c>
      <c r="B57">
        <v>-7.987089404641198</v>
      </c>
      <c r="C57">
        <v>-5.021598344841057</v>
      </c>
      <c r="D57">
        <v>0.5</v>
      </c>
      <c r="E57">
        <v>13.00053685761591</v>
      </c>
    </row>
    <row r="58" spans="1:5" ht="12.75">
      <c r="A58" t="s">
        <v>58</v>
      </c>
      <c r="B58">
        <v>-8.252451229652653</v>
      </c>
      <c r="C58">
        <v>-8.247272006833471</v>
      </c>
      <c r="D58">
        <v>0.5</v>
      </c>
      <c r="E58">
        <v>14.644822477923867</v>
      </c>
    </row>
    <row r="59" spans="1:5" ht="12.75">
      <c r="A59" t="s">
        <v>57</v>
      </c>
      <c r="B59">
        <v>-9.112701935913124</v>
      </c>
      <c r="C59">
        <v>-8.584069236448974</v>
      </c>
      <c r="D59">
        <v>0.5</v>
      </c>
      <c r="E59">
        <v>16.87800217621543</v>
      </c>
    </row>
    <row r="60" spans="1:5" ht="12.75">
      <c r="A60" t="s">
        <v>51</v>
      </c>
      <c r="B60">
        <v>-7.444723721938168</v>
      </c>
      <c r="C60">
        <v>-12.461224384056308</v>
      </c>
      <c r="D60">
        <v>0.5</v>
      </c>
      <c r="E60">
        <v>8.603426447998322</v>
      </c>
    </row>
    <row r="61" spans="1:5" ht="12.75">
      <c r="A61" t="s">
        <v>50</v>
      </c>
      <c r="B61">
        <v>-6.854905237319003</v>
      </c>
      <c r="C61">
        <v>-12.695948681176183</v>
      </c>
      <c r="D61">
        <v>0.5</v>
      </c>
      <c r="E61">
        <v>11.45578825413273</v>
      </c>
    </row>
    <row r="62" spans="1:5" ht="12.75">
      <c r="A62" t="s">
        <v>56</v>
      </c>
      <c r="B62">
        <v>-6.481726391171415</v>
      </c>
      <c r="C62">
        <v>-12.82982232830633</v>
      </c>
      <c r="D62">
        <v>0.5</v>
      </c>
      <c r="E62">
        <v>13.383510097276703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36"/>
  <sheetViews>
    <sheetView zoomScalePageLayoutView="0" workbookViewId="0" topLeftCell="A1">
      <selection activeCell="N39" sqref="N39:O39"/>
    </sheetView>
  </sheetViews>
  <sheetFormatPr defaultColWidth="9.140625" defaultRowHeight="12.75"/>
  <cols>
    <col min="9" max="10" width="11.57421875" style="0" bestFit="1" customWidth="1"/>
    <col min="12" max="12" width="10.57421875" style="0" bestFit="1" customWidth="1"/>
    <col min="13" max="13" width="13.7109375" style="0" customWidth="1"/>
    <col min="14" max="14" width="12.57421875" style="0" customWidth="1"/>
    <col min="15" max="15" width="9.00390625" style="0" customWidth="1"/>
  </cols>
  <sheetData>
    <row r="1" spans="1:6" ht="12.75">
      <c r="A1" s="25" t="s">
        <v>124</v>
      </c>
      <c r="B1" s="26"/>
      <c r="C1" s="26"/>
      <c r="D1" s="27"/>
      <c r="F1" s="1" t="s">
        <v>125</v>
      </c>
    </row>
    <row r="2" spans="1:109" ht="12.75">
      <c r="A2" s="28" t="s">
        <v>47</v>
      </c>
      <c r="B2" s="29">
        <v>-1.7553832469133366</v>
      </c>
      <c r="C2" s="29">
        <v>-14.908973562294374</v>
      </c>
      <c r="D2" s="30">
        <v>11.42736507949275</v>
      </c>
      <c r="F2" t="s">
        <v>79</v>
      </c>
      <c r="G2" t="s">
        <v>80</v>
      </c>
      <c r="H2" t="s">
        <v>81</v>
      </c>
      <c r="I2" t="s">
        <v>82</v>
      </c>
      <c r="J2" t="s">
        <v>84</v>
      </c>
      <c r="K2" t="s">
        <v>85</v>
      </c>
      <c r="L2" s="7" t="s">
        <v>86</v>
      </c>
      <c r="M2" s="7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83</v>
      </c>
      <c r="U2" t="s">
        <v>94</v>
      </c>
      <c r="V2" t="s">
        <v>95</v>
      </c>
      <c r="W2" t="s">
        <v>96</v>
      </c>
      <c r="X2" t="s">
        <v>97</v>
      </c>
      <c r="Y2" t="s">
        <v>98</v>
      </c>
      <c r="Z2" t="s">
        <v>83</v>
      </c>
      <c r="AA2" t="s">
        <v>94</v>
      </c>
      <c r="AB2" t="s">
        <v>95</v>
      </c>
      <c r="AC2" t="s">
        <v>96</v>
      </c>
      <c r="AD2" t="s">
        <v>97</v>
      </c>
      <c r="AE2" t="s">
        <v>98</v>
      </c>
      <c r="AF2" t="s">
        <v>83</v>
      </c>
      <c r="AG2" t="s">
        <v>94</v>
      </c>
      <c r="AH2" t="s">
        <v>95</v>
      </c>
      <c r="AI2" t="s">
        <v>96</v>
      </c>
      <c r="AJ2" t="s">
        <v>97</v>
      </c>
      <c r="AK2" t="s">
        <v>98</v>
      </c>
      <c r="AL2" t="s">
        <v>83</v>
      </c>
      <c r="AM2" t="s">
        <v>94</v>
      </c>
      <c r="AN2" t="s">
        <v>95</v>
      </c>
      <c r="AO2" t="s">
        <v>96</v>
      </c>
      <c r="AP2" t="s">
        <v>97</v>
      </c>
      <c r="AQ2" t="s">
        <v>98</v>
      </c>
      <c r="AR2" t="s">
        <v>83</v>
      </c>
      <c r="AS2" t="s">
        <v>94</v>
      </c>
      <c r="AT2" t="s">
        <v>95</v>
      </c>
      <c r="AU2" t="s">
        <v>96</v>
      </c>
      <c r="AV2" t="s">
        <v>97</v>
      </c>
      <c r="AW2" t="s">
        <v>98</v>
      </c>
      <c r="AX2" t="s">
        <v>83</v>
      </c>
      <c r="AY2" t="s">
        <v>94</v>
      </c>
      <c r="AZ2" t="s">
        <v>95</v>
      </c>
      <c r="BA2" t="s">
        <v>96</v>
      </c>
      <c r="BB2" t="s">
        <v>97</v>
      </c>
      <c r="BC2" t="s">
        <v>98</v>
      </c>
      <c r="BD2" t="s">
        <v>83</v>
      </c>
      <c r="BE2" t="s">
        <v>94</v>
      </c>
      <c r="BF2" t="s">
        <v>95</v>
      </c>
      <c r="BG2" t="s">
        <v>96</v>
      </c>
      <c r="BH2" t="s">
        <v>97</v>
      </c>
      <c r="BI2" t="s">
        <v>98</v>
      </c>
      <c r="BJ2" t="s">
        <v>83</v>
      </c>
      <c r="BK2" t="s">
        <v>94</v>
      </c>
      <c r="BL2" t="s">
        <v>95</v>
      </c>
      <c r="BM2" t="s">
        <v>96</v>
      </c>
      <c r="BN2" t="s">
        <v>97</v>
      </c>
      <c r="BO2" t="s">
        <v>98</v>
      </c>
      <c r="BP2" t="s">
        <v>83</v>
      </c>
      <c r="BQ2" t="s">
        <v>94</v>
      </c>
      <c r="BR2" t="s">
        <v>95</v>
      </c>
      <c r="BS2" t="s">
        <v>96</v>
      </c>
      <c r="BT2" t="s">
        <v>97</v>
      </c>
      <c r="BU2" t="s">
        <v>98</v>
      </c>
      <c r="BV2" t="s">
        <v>83</v>
      </c>
      <c r="BW2" t="s">
        <v>94</v>
      </c>
      <c r="BX2" t="s">
        <v>95</v>
      </c>
      <c r="BY2" t="s">
        <v>96</v>
      </c>
      <c r="BZ2" t="s">
        <v>97</v>
      </c>
      <c r="CA2" t="s">
        <v>98</v>
      </c>
      <c r="CB2" t="s">
        <v>83</v>
      </c>
      <c r="CC2" t="s">
        <v>94</v>
      </c>
      <c r="CD2" t="s">
        <v>95</v>
      </c>
      <c r="CE2" t="s">
        <v>96</v>
      </c>
      <c r="CF2" t="s">
        <v>97</v>
      </c>
      <c r="CG2" t="s">
        <v>98</v>
      </c>
      <c r="CH2" t="s">
        <v>83</v>
      </c>
      <c r="CI2" t="s">
        <v>94</v>
      </c>
      <c r="CJ2" t="s">
        <v>95</v>
      </c>
      <c r="CK2" t="s">
        <v>96</v>
      </c>
      <c r="CL2" t="s">
        <v>97</v>
      </c>
      <c r="CM2" t="s">
        <v>98</v>
      </c>
      <c r="CN2" t="s">
        <v>83</v>
      </c>
      <c r="CO2" t="s">
        <v>94</v>
      </c>
      <c r="CP2" t="s">
        <v>95</v>
      </c>
      <c r="CQ2" t="s">
        <v>96</v>
      </c>
      <c r="CR2" t="s">
        <v>97</v>
      </c>
      <c r="CS2" t="s">
        <v>98</v>
      </c>
      <c r="CT2" t="s">
        <v>83</v>
      </c>
      <c r="CU2" t="s">
        <v>94</v>
      </c>
      <c r="CV2" t="s">
        <v>95</v>
      </c>
      <c r="CW2" t="s">
        <v>96</v>
      </c>
      <c r="CX2" t="s">
        <v>97</v>
      </c>
      <c r="CY2" t="s">
        <v>98</v>
      </c>
      <c r="CZ2" t="s">
        <v>83</v>
      </c>
      <c r="DA2" t="s">
        <v>94</v>
      </c>
      <c r="DB2" t="s">
        <v>95</v>
      </c>
      <c r="DC2" t="s">
        <v>96</v>
      </c>
      <c r="DD2" t="s">
        <v>97</v>
      </c>
      <c r="DE2" t="s">
        <v>99</v>
      </c>
    </row>
    <row r="3" spans="1:109" ht="12.75">
      <c r="A3" s="28" t="s">
        <v>48</v>
      </c>
      <c r="B3" s="29">
        <v>-1.7351900242039349</v>
      </c>
      <c r="C3" s="29">
        <v>-15.115915252553025</v>
      </c>
      <c r="D3" s="30">
        <v>13.621680114533264</v>
      </c>
      <c r="F3">
        <v>1</v>
      </c>
      <c r="G3">
        <v>3</v>
      </c>
      <c r="H3">
        <v>3</v>
      </c>
      <c r="I3" t="s">
        <v>7</v>
      </c>
      <c r="J3">
        <v>2516601.16</v>
      </c>
      <c r="K3">
        <v>6856518.61</v>
      </c>
      <c r="L3" s="7">
        <v>2516601.12</v>
      </c>
      <c r="M3" s="7">
        <v>6856518.57</v>
      </c>
      <c r="N3">
        <v>1.601</v>
      </c>
      <c r="O3">
        <v>0.21</v>
      </c>
      <c r="P3">
        <v>0.22</v>
      </c>
      <c r="Q3">
        <v>15</v>
      </c>
      <c r="R3">
        <v>45</v>
      </c>
      <c r="S3">
        <v>64</v>
      </c>
      <c r="T3">
        <v>0</v>
      </c>
      <c r="U3">
        <v>-0.0014</v>
      </c>
      <c r="V3">
        <v>0</v>
      </c>
      <c r="W3">
        <v>-999</v>
      </c>
      <c r="X3">
        <v>4.4673</v>
      </c>
      <c r="Y3">
        <v>62</v>
      </c>
      <c r="Z3">
        <v>0</v>
      </c>
      <c r="AA3">
        <v>-0.0015</v>
      </c>
      <c r="AB3">
        <v>0</v>
      </c>
      <c r="AC3">
        <v>-999</v>
      </c>
      <c r="AD3">
        <v>4.5801</v>
      </c>
      <c r="AE3">
        <v>60</v>
      </c>
      <c r="AF3">
        <v>0</v>
      </c>
      <c r="AG3">
        <v>0.004</v>
      </c>
      <c r="AH3">
        <v>0</v>
      </c>
      <c r="AI3">
        <v>-999</v>
      </c>
      <c r="AJ3">
        <v>12.961</v>
      </c>
      <c r="AK3">
        <v>108</v>
      </c>
      <c r="AL3">
        <v>0</v>
      </c>
      <c r="AM3">
        <v>-0.0051</v>
      </c>
      <c r="AN3">
        <v>0</v>
      </c>
      <c r="AO3">
        <v>-999</v>
      </c>
      <c r="AP3">
        <v>16.0294</v>
      </c>
      <c r="AQ3">
        <v>107</v>
      </c>
      <c r="AR3">
        <v>0</v>
      </c>
      <c r="AS3">
        <v>-0.0037</v>
      </c>
      <c r="AT3">
        <v>0</v>
      </c>
      <c r="AU3">
        <v>-999</v>
      </c>
      <c r="AV3">
        <v>11.8133</v>
      </c>
      <c r="AW3">
        <v>153</v>
      </c>
      <c r="AX3">
        <v>0</v>
      </c>
      <c r="AY3">
        <v>0.0018</v>
      </c>
      <c r="AZ3">
        <v>0</v>
      </c>
      <c r="BA3">
        <v>-999</v>
      </c>
      <c r="BB3">
        <v>5.8676</v>
      </c>
      <c r="BC3">
        <v>110</v>
      </c>
      <c r="BD3">
        <v>0</v>
      </c>
      <c r="BE3">
        <v>0.0011</v>
      </c>
      <c r="BF3">
        <v>0</v>
      </c>
      <c r="BG3">
        <v>-999</v>
      </c>
      <c r="BH3">
        <v>3.5377</v>
      </c>
      <c r="BI3">
        <v>111</v>
      </c>
      <c r="BJ3">
        <v>0</v>
      </c>
      <c r="BK3">
        <v>-0.0058</v>
      </c>
      <c r="BL3">
        <v>0</v>
      </c>
      <c r="BM3">
        <v>-999</v>
      </c>
      <c r="BN3">
        <v>18.2743</v>
      </c>
      <c r="BO3">
        <v>109</v>
      </c>
      <c r="BP3">
        <v>0</v>
      </c>
      <c r="BQ3">
        <v>0.0005</v>
      </c>
      <c r="BR3">
        <v>0</v>
      </c>
      <c r="BS3">
        <v>-999</v>
      </c>
      <c r="BT3">
        <v>1.6521</v>
      </c>
      <c r="BU3">
        <v>114</v>
      </c>
      <c r="BV3">
        <v>0</v>
      </c>
      <c r="BW3">
        <v>0.0015</v>
      </c>
      <c r="BX3">
        <v>0</v>
      </c>
      <c r="BY3">
        <v>-999</v>
      </c>
      <c r="BZ3">
        <v>4.7857</v>
      </c>
      <c r="CA3">
        <v>67</v>
      </c>
      <c r="CB3">
        <v>0</v>
      </c>
      <c r="CC3">
        <v>-0.003</v>
      </c>
      <c r="CD3">
        <v>0</v>
      </c>
      <c r="CE3">
        <v>-999</v>
      </c>
      <c r="CF3">
        <v>9.8315</v>
      </c>
      <c r="CG3">
        <v>66</v>
      </c>
      <c r="CH3">
        <v>0</v>
      </c>
      <c r="CI3">
        <v>-0.0042</v>
      </c>
      <c r="CJ3">
        <v>0</v>
      </c>
      <c r="CK3">
        <v>-999</v>
      </c>
      <c r="CL3">
        <v>13.6993</v>
      </c>
      <c r="CM3">
        <v>65</v>
      </c>
      <c r="CN3">
        <v>0</v>
      </c>
      <c r="CO3">
        <v>0.0026</v>
      </c>
      <c r="CP3">
        <v>0</v>
      </c>
      <c r="CQ3">
        <v>-999</v>
      </c>
      <c r="CR3">
        <v>8.1379</v>
      </c>
      <c r="CS3">
        <v>63</v>
      </c>
      <c r="CT3">
        <v>0</v>
      </c>
      <c r="CU3">
        <v>-0.0032</v>
      </c>
      <c r="CV3">
        <v>0</v>
      </c>
      <c r="CW3">
        <v>-999</v>
      </c>
      <c r="CX3">
        <v>10.3839</v>
      </c>
      <c r="CY3">
        <v>61</v>
      </c>
      <c r="CZ3">
        <v>0</v>
      </c>
      <c r="DA3">
        <v>-0.0025</v>
      </c>
      <c r="DB3">
        <v>0</v>
      </c>
      <c r="DC3">
        <v>-999</v>
      </c>
      <c r="DD3">
        <v>7.857</v>
      </c>
      <c r="DE3" t="s">
        <v>100</v>
      </c>
    </row>
    <row r="4" spans="1:103" ht="12.75">
      <c r="A4" s="28" t="s">
        <v>49</v>
      </c>
      <c r="B4" s="29">
        <v>-1.6887968746658701</v>
      </c>
      <c r="C4" s="29">
        <v>-15.08468539192012</v>
      </c>
      <c r="D4" s="30">
        <v>15.716395628043502</v>
      </c>
      <c r="F4">
        <v>2</v>
      </c>
      <c r="G4">
        <v>3</v>
      </c>
      <c r="H4">
        <v>3</v>
      </c>
      <c r="I4" t="s">
        <v>17</v>
      </c>
      <c r="J4">
        <v>2516604.05</v>
      </c>
      <c r="K4">
        <v>6856530.37</v>
      </c>
      <c r="L4" s="7">
        <v>2516604.1</v>
      </c>
      <c r="M4" s="7">
        <v>6856530.37</v>
      </c>
      <c r="N4">
        <v>1.456</v>
      </c>
      <c r="O4">
        <v>0.22</v>
      </c>
      <c r="P4">
        <v>0.18</v>
      </c>
      <c r="Q4">
        <v>14</v>
      </c>
      <c r="R4">
        <v>42</v>
      </c>
      <c r="S4">
        <v>113</v>
      </c>
      <c r="T4">
        <v>0</v>
      </c>
      <c r="U4">
        <v>-0.0001</v>
      </c>
      <c r="V4">
        <v>0</v>
      </c>
      <c r="W4">
        <v>-999</v>
      </c>
      <c r="X4">
        <v>0.4667</v>
      </c>
      <c r="Y4">
        <v>157</v>
      </c>
      <c r="Z4">
        <v>0</v>
      </c>
      <c r="AA4">
        <v>-0.0001</v>
      </c>
      <c r="AB4">
        <v>0</v>
      </c>
      <c r="AC4">
        <v>-999</v>
      </c>
      <c r="AD4">
        <v>0.2243</v>
      </c>
      <c r="AE4">
        <v>158</v>
      </c>
      <c r="AF4">
        <v>0</v>
      </c>
      <c r="AG4">
        <v>-0.0031</v>
      </c>
      <c r="AH4">
        <v>0</v>
      </c>
      <c r="AI4">
        <v>-999</v>
      </c>
      <c r="AJ4">
        <v>10.9816</v>
      </c>
      <c r="AK4">
        <v>115</v>
      </c>
      <c r="AL4">
        <v>0</v>
      </c>
      <c r="AM4">
        <v>0.0038</v>
      </c>
      <c r="AN4">
        <v>0</v>
      </c>
      <c r="AO4">
        <v>-999</v>
      </c>
      <c r="AP4">
        <v>13.1987</v>
      </c>
      <c r="AQ4">
        <v>116</v>
      </c>
      <c r="AR4">
        <v>0</v>
      </c>
      <c r="AS4">
        <v>-0.0023</v>
      </c>
      <c r="AT4">
        <v>0</v>
      </c>
      <c r="AU4">
        <v>-999</v>
      </c>
      <c r="AV4">
        <v>7.9474</v>
      </c>
      <c r="AW4">
        <v>70</v>
      </c>
      <c r="AX4">
        <v>0</v>
      </c>
      <c r="AY4">
        <v>-0.0026</v>
      </c>
      <c r="AZ4">
        <v>0</v>
      </c>
      <c r="BA4">
        <v>-999</v>
      </c>
      <c r="BB4">
        <v>9.4508</v>
      </c>
      <c r="BC4">
        <v>68</v>
      </c>
      <c r="BD4">
        <v>0</v>
      </c>
      <c r="BE4">
        <v>-0.0021</v>
      </c>
      <c r="BF4">
        <v>0</v>
      </c>
      <c r="BG4">
        <v>-999</v>
      </c>
      <c r="BH4">
        <v>7.4156</v>
      </c>
      <c r="BI4">
        <v>114</v>
      </c>
      <c r="BJ4">
        <v>0</v>
      </c>
      <c r="BK4">
        <v>-0.0005</v>
      </c>
      <c r="BL4">
        <v>0</v>
      </c>
      <c r="BM4">
        <v>-999</v>
      </c>
      <c r="BN4">
        <v>1.7563</v>
      </c>
      <c r="BO4">
        <v>66</v>
      </c>
      <c r="BP4">
        <v>0</v>
      </c>
      <c r="BQ4">
        <v>-0.0019</v>
      </c>
      <c r="BR4">
        <v>0</v>
      </c>
      <c r="BS4">
        <v>-999</v>
      </c>
      <c r="BT4">
        <v>6.7485</v>
      </c>
      <c r="BU4">
        <v>111</v>
      </c>
      <c r="BV4">
        <v>0</v>
      </c>
      <c r="BW4">
        <v>0.0045</v>
      </c>
      <c r="BX4">
        <v>0</v>
      </c>
      <c r="BY4">
        <v>-999</v>
      </c>
      <c r="BZ4">
        <v>15.6069</v>
      </c>
      <c r="CA4">
        <v>110</v>
      </c>
      <c r="CB4">
        <v>0</v>
      </c>
      <c r="CC4">
        <v>-0.0027</v>
      </c>
      <c r="CD4">
        <v>0</v>
      </c>
      <c r="CE4">
        <v>-999</v>
      </c>
      <c r="CF4">
        <v>9.2995</v>
      </c>
      <c r="CG4">
        <v>153</v>
      </c>
      <c r="CH4">
        <v>0</v>
      </c>
      <c r="CI4">
        <v>-0.0041</v>
      </c>
      <c r="CJ4">
        <v>0</v>
      </c>
      <c r="CK4">
        <v>-999</v>
      </c>
      <c r="CL4">
        <v>14.5141</v>
      </c>
      <c r="CM4">
        <v>112</v>
      </c>
      <c r="CN4">
        <v>0</v>
      </c>
      <c r="CO4">
        <v>-0.0029</v>
      </c>
      <c r="CP4">
        <v>0</v>
      </c>
      <c r="CQ4">
        <v>-999</v>
      </c>
      <c r="CR4">
        <v>10.0443</v>
      </c>
      <c r="CS4">
        <v>156</v>
      </c>
      <c r="CT4">
        <v>0</v>
      </c>
      <c r="CU4">
        <v>0.0034</v>
      </c>
      <c r="CV4">
        <v>0</v>
      </c>
      <c r="CW4">
        <v>-999</v>
      </c>
      <c r="CX4">
        <v>12.0023</v>
      </c>
      <c r="CY4" t="s">
        <v>100</v>
      </c>
    </row>
    <row r="5" spans="1:97" ht="12.75">
      <c r="A5" s="28" t="s">
        <v>56</v>
      </c>
      <c r="B5" s="29">
        <v>-6.481726391171415</v>
      </c>
      <c r="C5" s="29">
        <v>-12.82982232830633</v>
      </c>
      <c r="D5" s="30">
        <v>13.383510097276703</v>
      </c>
      <c r="F5">
        <v>3</v>
      </c>
      <c r="G5">
        <v>2</v>
      </c>
      <c r="H5">
        <v>3</v>
      </c>
      <c r="I5" t="s">
        <v>37</v>
      </c>
      <c r="J5">
        <v>2516591.52</v>
      </c>
      <c r="K5">
        <v>6856538.53</v>
      </c>
      <c r="L5" s="7">
        <v>2516591.58</v>
      </c>
      <c r="M5" s="7">
        <v>6856538.45</v>
      </c>
      <c r="N5">
        <v>1.002</v>
      </c>
      <c r="O5">
        <v>0.14</v>
      </c>
      <c r="P5">
        <v>0.14</v>
      </c>
      <c r="Q5">
        <v>13</v>
      </c>
      <c r="R5">
        <v>39</v>
      </c>
      <c r="S5">
        <v>70</v>
      </c>
      <c r="T5">
        <v>0</v>
      </c>
      <c r="U5">
        <v>-0.0002</v>
      </c>
      <c r="V5">
        <v>0</v>
      </c>
      <c r="W5">
        <v>-999</v>
      </c>
      <c r="X5">
        <v>1.1288</v>
      </c>
      <c r="Y5">
        <v>118</v>
      </c>
      <c r="Z5">
        <v>0</v>
      </c>
      <c r="AA5">
        <v>0.0019</v>
      </c>
      <c r="AB5">
        <v>0</v>
      </c>
      <c r="AC5">
        <v>-999</v>
      </c>
      <c r="AD5">
        <v>9.6958</v>
      </c>
      <c r="AE5">
        <v>120</v>
      </c>
      <c r="AF5">
        <v>0</v>
      </c>
      <c r="AG5">
        <v>-0.0058</v>
      </c>
      <c r="AH5">
        <v>0</v>
      </c>
      <c r="AI5">
        <v>-999</v>
      </c>
      <c r="AJ5">
        <v>30.4738</v>
      </c>
      <c r="AK5">
        <v>122</v>
      </c>
      <c r="AL5">
        <v>0</v>
      </c>
      <c r="AM5">
        <v>-0.0051</v>
      </c>
      <c r="AN5">
        <v>0</v>
      </c>
      <c r="AO5">
        <v>-999</v>
      </c>
      <c r="AP5">
        <v>26.648</v>
      </c>
      <c r="AQ5">
        <v>74</v>
      </c>
      <c r="AR5">
        <v>0</v>
      </c>
      <c r="AS5">
        <v>0.0025</v>
      </c>
      <c r="AT5">
        <v>0</v>
      </c>
      <c r="AU5">
        <v>-999</v>
      </c>
      <c r="AV5">
        <v>13.3146</v>
      </c>
      <c r="AW5">
        <v>72</v>
      </c>
      <c r="AX5">
        <v>0</v>
      </c>
      <c r="AY5">
        <v>0.0016</v>
      </c>
      <c r="AZ5">
        <v>0</v>
      </c>
      <c r="BA5">
        <v>-999</v>
      </c>
      <c r="BB5">
        <v>7.8709</v>
      </c>
      <c r="BC5">
        <v>28</v>
      </c>
      <c r="BD5">
        <v>0</v>
      </c>
      <c r="BE5">
        <v>-0.0045</v>
      </c>
      <c r="BF5">
        <v>0</v>
      </c>
      <c r="BG5">
        <v>-999</v>
      </c>
      <c r="BH5">
        <v>22.9385</v>
      </c>
      <c r="BI5">
        <v>27</v>
      </c>
      <c r="BJ5">
        <v>0</v>
      </c>
      <c r="BK5">
        <v>-0.0002</v>
      </c>
      <c r="BL5">
        <v>0</v>
      </c>
      <c r="BM5">
        <v>-999</v>
      </c>
      <c r="BN5">
        <v>1.2086</v>
      </c>
      <c r="BO5">
        <v>26</v>
      </c>
      <c r="BP5">
        <v>0</v>
      </c>
      <c r="BQ5">
        <v>-0.0015</v>
      </c>
      <c r="BR5">
        <v>0</v>
      </c>
      <c r="BS5">
        <v>-999</v>
      </c>
      <c r="BT5">
        <v>7.6475</v>
      </c>
      <c r="BU5">
        <v>69</v>
      </c>
      <c r="BV5">
        <v>0</v>
      </c>
      <c r="BW5">
        <v>0.0003</v>
      </c>
      <c r="BX5">
        <v>0</v>
      </c>
      <c r="BY5">
        <v>-999</v>
      </c>
      <c r="BZ5">
        <v>1.5148</v>
      </c>
      <c r="CA5">
        <v>68</v>
      </c>
      <c r="CB5">
        <v>0</v>
      </c>
      <c r="CC5">
        <v>-0.0003</v>
      </c>
      <c r="CD5">
        <v>0</v>
      </c>
      <c r="CE5">
        <v>-999</v>
      </c>
      <c r="CF5">
        <v>1.5153</v>
      </c>
      <c r="CG5">
        <v>67</v>
      </c>
      <c r="CH5">
        <v>0</v>
      </c>
      <c r="CI5">
        <v>0.0008</v>
      </c>
      <c r="CJ5">
        <v>0</v>
      </c>
      <c r="CK5">
        <v>-999</v>
      </c>
      <c r="CL5">
        <v>4.1517</v>
      </c>
      <c r="CM5">
        <v>114</v>
      </c>
      <c r="CN5">
        <v>0</v>
      </c>
      <c r="CO5">
        <v>-0.0025</v>
      </c>
      <c r="CP5">
        <v>0</v>
      </c>
      <c r="CQ5">
        <v>-999</v>
      </c>
      <c r="CR5">
        <v>12.8921</v>
      </c>
      <c r="CS5" t="s">
        <v>100</v>
      </c>
    </row>
    <row r="6" spans="1:91" ht="12.75">
      <c r="A6" s="28" t="s">
        <v>50</v>
      </c>
      <c r="B6" s="29">
        <v>-6.854905237319003</v>
      </c>
      <c r="C6" s="29">
        <v>-12.695948681176183</v>
      </c>
      <c r="D6" s="30">
        <v>11.45578825413273</v>
      </c>
      <c r="F6">
        <v>4</v>
      </c>
      <c r="G6">
        <v>2</v>
      </c>
      <c r="H6">
        <v>3</v>
      </c>
      <c r="I6" t="s">
        <v>43</v>
      </c>
      <c r="J6">
        <v>2516593.14</v>
      </c>
      <c r="K6">
        <v>6856553.33</v>
      </c>
      <c r="L6" s="7">
        <v>2516593.1</v>
      </c>
      <c r="M6" s="7">
        <v>6856553.37</v>
      </c>
      <c r="N6">
        <v>1.243</v>
      </c>
      <c r="O6">
        <v>0.18</v>
      </c>
      <c r="P6">
        <v>0.18</v>
      </c>
      <c r="Q6">
        <v>12</v>
      </c>
      <c r="R6">
        <v>36</v>
      </c>
      <c r="S6">
        <v>122</v>
      </c>
      <c r="T6">
        <v>0</v>
      </c>
      <c r="U6">
        <v>0.0034</v>
      </c>
      <c r="V6">
        <v>0</v>
      </c>
      <c r="W6">
        <v>-999</v>
      </c>
      <c r="X6">
        <v>13.8878</v>
      </c>
      <c r="Y6">
        <v>121</v>
      </c>
      <c r="Z6">
        <v>0</v>
      </c>
      <c r="AA6">
        <v>0.0027</v>
      </c>
      <c r="AB6">
        <v>0</v>
      </c>
      <c r="AC6">
        <v>-999</v>
      </c>
      <c r="AD6">
        <v>10.9702</v>
      </c>
      <c r="AE6">
        <v>120</v>
      </c>
      <c r="AF6">
        <v>0</v>
      </c>
      <c r="AG6">
        <v>-0.0032</v>
      </c>
      <c r="AH6">
        <v>0</v>
      </c>
      <c r="AI6">
        <v>-999</v>
      </c>
      <c r="AJ6">
        <v>13.111</v>
      </c>
      <c r="AK6">
        <v>123</v>
      </c>
      <c r="AL6">
        <v>0</v>
      </c>
      <c r="AM6">
        <v>0.0037</v>
      </c>
      <c r="AN6">
        <v>0</v>
      </c>
      <c r="AO6">
        <v>-999</v>
      </c>
      <c r="AP6">
        <v>15.0196</v>
      </c>
      <c r="AQ6">
        <v>124</v>
      </c>
      <c r="AR6">
        <v>0</v>
      </c>
      <c r="AS6">
        <v>0.0002</v>
      </c>
      <c r="AT6">
        <v>0</v>
      </c>
      <c r="AU6">
        <v>-999</v>
      </c>
      <c r="AV6">
        <v>0.735</v>
      </c>
      <c r="AW6">
        <v>126</v>
      </c>
      <c r="AX6">
        <v>0</v>
      </c>
      <c r="AY6">
        <v>-0.0026</v>
      </c>
      <c r="AZ6">
        <v>0</v>
      </c>
      <c r="BA6">
        <v>-999</v>
      </c>
      <c r="BB6">
        <v>10.8705</v>
      </c>
      <c r="BC6">
        <v>125</v>
      </c>
      <c r="BD6">
        <v>0</v>
      </c>
      <c r="BE6">
        <v>-0.001</v>
      </c>
      <c r="BF6">
        <v>0</v>
      </c>
      <c r="BG6">
        <v>-999</v>
      </c>
      <c r="BH6">
        <v>4.1648</v>
      </c>
      <c r="BI6">
        <v>78</v>
      </c>
      <c r="BJ6">
        <v>0</v>
      </c>
      <c r="BK6">
        <v>0.0048</v>
      </c>
      <c r="BL6">
        <v>0</v>
      </c>
      <c r="BM6">
        <v>-999</v>
      </c>
      <c r="BN6">
        <v>19.7348</v>
      </c>
      <c r="BO6">
        <v>75</v>
      </c>
      <c r="BP6">
        <v>0</v>
      </c>
      <c r="BQ6">
        <v>0.001</v>
      </c>
      <c r="BR6">
        <v>0</v>
      </c>
      <c r="BS6">
        <v>-999</v>
      </c>
      <c r="BT6">
        <v>3.9176</v>
      </c>
      <c r="BU6">
        <v>73</v>
      </c>
      <c r="BV6">
        <v>0</v>
      </c>
      <c r="BW6">
        <v>-0.0007</v>
      </c>
      <c r="BX6">
        <v>0</v>
      </c>
      <c r="BY6">
        <v>-999</v>
      </c>
      <c r="BZ6">
        <v>2.9648</v>
      </c>
      <c r="CA6">
        <v>74</v>
      </c>
      <c r="CB6">
        <v>0</v>
      </c>
      <c r="CC6">
        <v>-0.0002</v>
      </c>
      <c r="CD6">
        <v>0</v>
      </c>
      <c r="CE6">
        <v>-999</v>
      </c>
      <c r="CF6">
        <v>0.7967</v>
      </c>
      <c r="CG6">
        <v>70</v>
      </c>
      <c r="CH6">
        <v>0</v>
      </c>
      <c r="CI6">
        <v>-0.0017</v>
      </c>
      <c r="CJ6">
        <v>0</v>
      </c>
      <c r="CK6">
        <v>-999</v>
      </c>
      <c r="CL6">
        <v>7.4738</v>
      </c>
      <c r="CM6" t="s">
        <v>100</v>
      </c>
    </row>
    <row r="7" spans="1:4" ht="12.75">
      <c r="A7" s="28" t="s">
        <v>51</v>
      </c>
      <c r="B7" s="29">
        <v>-7.444723721938168</v>
      </c>
      <c r="C7" s="29">
        <v>-12.461224384056308</v>
      </c>
      <c r="D7" s="30">
        <v>8.603426447998322</v>
      </c>
    </row>
    <row r="8" spans="1:13" ht="12.75">
      <c r="A8" s="28" t="s">
        <v>57</v>
      </c>
      <c r="B8" s="29">
        <v>-9.112701935913124</v>
      </c>
      <c r="C8" s="29">
        <v>-8.584069236448974</v>
      </c>
      <c r="D8" s="30">
        <v>16.87800217621543</v>
      </c>
      <c r="M8" t="s">
        <v>106</v>
      </c>
    </row>
    <row r="9" spans="1:13" ht="12.75">
      <c r="A9" s="28" t="s">
        <v>58</v>
      </c>
      <c r="B9" s="29">
        <v>-8.252451229652653</v>
      </c>
      <c r="C9" s="29">
        <v>-8.247272006833471</v>
      </c>
      <c r="D9" s="30">
        <v>14.644822477923867</v>
      </c>
      <c r="M9" t="s">
        <v>107</v>
      </c>
    </row>
    <row r="10" spans="1:16" ht="12.75">
      <c r="A10" s="28" t="s">
        <v>59</v>
      </c>
      <c r="B10" s="29">
        <v>-7.987089404641198</v>
      </c>
      <c r="C10" s="29">
        <v>-5.021598344841057</v>
      </c>
      <c r="D10" s="30">
        <v>13.00053685761591</v>
      </c>
      <c r="P10" t="s">
        <v>131</v>
      </c>
    </row>
    <row r="11" spans="1:17" ht="12.75">
      <c r="A11" s="28" t="s">
        <v>52</v>
      </c>
      <c r="B11" s="29">
        <v>-7.261326805334153</v>
      </c>
      <c r="C11" s="29">
        <v>-5.286986623252527</v>
      </c>
      <c r="D11" s="30">
        <v>11.25147925236735</v>
      </c>
      <c r="K11" s="1" t="s">
        <v>108</v>
      </c>
      <c r="L11" s="35">
        <v>-2.7495694148718495</v>
      </c>
      <c r="N11" t="s">
        <v>131</v>
      </c>
      <c r="P11" s="38">
        <f>DEGREES(L11)</f>
        <v>-157.53872295041225</v>
      </c>
      <c r="Q11" t="s">
        <v>130</v>
      </c>
    </row>
    <row r="12" spans="1:14" ht="12.75">
      <c r="A12" s="28" t="s">
        <v>61</v>
      </c>
      <c r="B12" s="29">
        <v>-4.479470500420273</v>
      </c>
      <c r="C12" s="29">
        <v>-6.070641236234333</v>
      </c>
      <c r="D12" s="30">
        <v>17.79078592086449</v>
      </c>
      <c r="K12" s="1" t="s">
        <v>129</v>
      </c>
      <c r="L12" s="36">
        <v>2516600</v>
      </c>
      <c r="M12" s="34">
        <v>-0.8299054141624692</v>
      </c>
      <c r="N12" s="37">
        <f>M12+L12</f>
        <v>2516599.170094586</v>
      </c>
    </row>
    <row r="13" spans="1:14" ht="13.5" thickBot="1">
      <c r="A13" s="31" t="s">
        <v>60</v>
      </c>
      <c r="B13" s="32">
        <v>-4.1667110735714585</v>
      </c>
      <c r="C13" s="32">
        <v>-6.356470402784614</v>
      </c>
      <c r="D13" s="33">
        <v>13.618187801811846</v>
      </c>
      <c r="K13" s="1" t="s">
        <v>128</v>
      </c>
      <c r="L13" s="36">
        <v>6856515</v>
      </c>
      <c r="M13" s="34">
        <v>8.154587983940548</v>
      </c>
      <c r="N13" s="37">
        <f>M13+L13</f>
        <v>6856523.154587984</v>
      </c>
    </row>
    <row r="14" spans="8:17" ht="12.75">
      <c r="H14" s="1" t="s">
        <v>105</v>
      </c>
      <c r="I14" s="1" t="s">
        <v>101</v>
      </c>
      <c r="J14" s="1" t="s">
        <v>102</v>
      </c>
      <c r="K14" s="1" t="s">
        <v>103</v>
      </c>
      <c r="L14" s="1" t="s">
        <v>104</v>
      </c>
      <c r="M14" s="1" t="s">
        <v>132</v>
      </c>
      <c r="N14" s="1" t="s">
        <v>133</v>
      </c>
      <c r="O14" s="1" t="s">
        <v>109</v>
      </c>
      <c r="P14" s="1" t="s">
        <v>110</v>
      </c>
      <c r="Q14" s="1" t="s">
        <v>111</v>
      </c>
    </row>
    <row r="15" spans="8:17" ht="12.75">
      <c r="H15" t="s">
        <v>7</v>
      </c>
      <c r="I15" s="2">
        <v>2516601.12</v>
      </c>
      <c r="J15" s="2">
        <v>6856518.57</v>
      </c>
      <c r="K15">
        <v>-0.093</v>
      </c>
      <c r="L15">
        <v>4.888</v>
      </c>
      <c r="M15">
        <f>COS($L$11)*K15-SIN($L$11)*L15+$N$12</f>
        <v>2516601.123543551</v>
      </c>
      <c r="N15">
        <f>SIN($L$11)*K15+COS($L$11)*L15+$N$13</f>
        <v>6856518.67293314</v>
      </c>
      <c r="O15" s="2">
        <f aca="true" t="shared" si="0" ref="O15:P18">M15-I15</f>
        <v>0.003543551079928875</v>
      </c>
      <c r="P15" s="2">
        <f t="shared" si="0"/>
        <v>0.10293313954025507</v>
      </c>
      <c r="Q15" s="4">
        <f>O15^2+P15^2</f>
        <v>0.010607787969869685</v>
      </c>
    </row>
    <row r="16" spans="8:17" ht="12.75">
      <c r="H16" t="s">
        <v>17</v>
      </c>
      <c r="I16" s="2">
        <v>2516604.1</v>
      </c>
      <c r="J16" s="2">
        <v>6856530.37</v>
      </c>
      <c r="K16">
        <v>-7.226</v>
      </c>
      <c r="L16">
        <v>-4.824</v>
      </c>
      <c r="M16">
        <f>COS($L$11)*K16-SIN($L$11)*L16+$N$12</f>
        <v>2516604.004863089</v>
      </c>
      <c r="N16">
        <f>SIN($L$11)*K16+COS($L$11)*L16+$N$13</f>
        <v>6856530.373387435</v>
      </c>
      <c r="O16" s="2">
        <f t="shared" si="0"/>
        <v>-0.09513691114261746</v>
      </c>
      <c r="P16" s="2">
        <f t="shared" si="0"/>
        <v>0.0033874353393912315</v>
      </c>
      <c r="Q16" s="4">
        <f>O16^2+P16^2</f>
        <v>0.009062506579936846</v>
      </c>
    </row>
    <row r="17" spans="8:17" ht="12.75">
      <c r="H17" t="s">
        <v>37</v>
      </c>
      <c r="I17" s="2">
        <v>2516591.58</v>
      </c>
      <c r="J17" s="2">
        <v>6856538.45</v>
      </c>
      <c r="K17">
        <v>1.059</v>
      </c>
      <c r="L17">
        <v>-17.073</v>
      </c>
      <c r="M17">
        <f>COS($L$11)*K17-SIN($L$11)*L17+$N$12</f>
        <v>2516591.66854008</v>
      </c>
      <c r="N17">
        <f>SIN($L$11)*K17+COS($L$11)*L17+$N$13</f>
        <v>6856538.5277948715</v>
      </c>
      <c r="O17" s="2">
        <f t="shared" si="0"/>
        <v>0.08854008000344038</v>
      </c>
      <c r="P17" s="2">
        <f t="shared" si="0"/>
        <v>0.07779487129300833</v>
      </c>
      <c r="Q17" s="4">
        <f>O17^2+P17^2</f>
        <v>0.013891387766511352</v>
      </c>
    </row>
    <row r="18" spans="8:17" ht="12.75">
      <c r="H18" t="s">
        <v>43</v>
      </c>
      <c r="I18" s="2">
        <v>2516593.1</v>
      </c>
      <c r="J18" s="2">
        <v>6856553.37</v>
      </c>
      <c r="K18">
        <v>-5.867</v>
      </c>
      <c r="L18">
        <v>-30.071</v>
      </c>
      <c r="M18">
        <f>COS($L$11)*K18-SIN($L$11)*L18+$N$12</f>
        <v>2516593.1031173593</v>
      </c>
      <c r="N18">
        <f>SIN($L$11)*K18+COS($L$11)*L18+$N$13</f>
        <v>6856553.185880287</v>
      </c>
      <c r="O18" s="2">
        <f t="shared" si="0"/>
        <v>0.0031173592433333397</v>
      </c>
      <c r="P18" s="2">
        <f t="shared" si="0"/>
        <v>-0.18411971349269152</v>
      </c>
      <c r="Q18" s="4">
        <f>O18^2+P18^2</f>
        <v>0.033909786825282805</v>
      </c>
    </row>
    <row r="19" spans="15:18" ht="12.75">
      <c r="O19" s="1" t="s">
        <v>134</v>
      </c>
      <c r="P19" s="3">
        <f>AVERAGE(O15:P18)</f>
        <v>7.476483006030321E-06</v>
      </c>
      <c r="Q19" s="39">
        <f>SQRT(SUM(Q15:Q18)/5)</f>
        <v>0.11616494233769556</v>
      </c>
      <c r="R19" s="40" t="s">
        <v>112</v>
      </c>
    </row>
    <row r="21" ht="12.75">
      <c r="F21" s="1" t="s">
        <v>126</v>
      </c>
    </row>
    <row r="22" spans="6:109" ht="12.75">
      <c r="F22" s="24" t="s">
        <v>79</v>
      </c>
      <c r="G22" t="s">
        <v>80</v>
      </c>
      <c r="H22" t="s">
        <v>81</v>
      </c>
      <c r="I22" t="s">
        <v>82</v>
      </c>
      <c r="J22" s="41" t="s">
        <v>84</v>
      </c>
      <c r="K22" s="41" t="s">
        <v>85</v>
      </c>
      <c r="L22" s="7" t="s">
        <v>86</v>
      </c>
      <c r="M22" s="7" t="s">
        <v>87</v>
      </c>
      <c r="N22" t="s">
        <v>88</v>
      </c>
      <c r="O22" t="s">
        <v>89</v>
      </c>
      <c r="P22" t="s">
        <v>90</v>
      </c>
      <c r="Q22" t="s">
        <v>91</v>
      </c>
      <c r="R22" t="s">
        <v>92</v>
      </c>
      <c r="S22" t="s">
        <v>93</v>
      </c>
      <c r="T22" t="s">
        <v>83</v>
      </c>
      <c r="U22" t="s">
        <v>94</v>
      </c>
      <c r="V22" t="s">
        <v>95</v>
      </c>
      <c r="W22" t="s">
        <v>96</v>
      </c>
      <c r="X22" t="s">
        <v>97</v>
      </c>
      <c r="Y22" t="s">
        <v>98</v>
      </c>
      <c r="Z22" t="s">
        <v>83</v>
      </c>
      <c r="AA22" t="s">
        <v>94</v>
      </c>
      <c r="AB22" t="s">
        <v>95</v>
      </c>
      <c r="AC22" t="s">
        <v>96</v>
      </c>
      <c r="AD22" t="s">
        <v>97</v>
      </c>
      <c r="AE22" t="s">
        <v>98</v>
      </c>
      <c r="AF22" t="s">
        <v>83</v>
      </c>
      <c r="AG22" t="s">
        <v>94</v>
      </c>
      <c r="AH22" t="s">
        <v>95</v>
      </c>
      <c r="AI22" t="s">
        <v>96</v>
      </c>
      <c r="AJ22" t="s">
        <v>97</v>
      </c>
      <c r="AK22" t="s">
        <v>98</v>
      </c>
      <c r="AL22" t="s">
        <v>83</v>
      </c>
      <c r="AM22" t="s">
        <v>94</v>
      </c>
      <c r="AN22" t="s">
        <v>95</v>
      </c>
      <c r="AO22" t="s">
        <v>96</v>
      </c>
      <c r="AP22" t="s">
        <v>97</v>
      </c>
      <c r="AQ22" t="s">
        <v>98</v>
      </c>
      <c r="AR22" t="s">
        <v>83</v>
      </c>
      <c r="AS22" t="s">
        <v>94</v>
      </c>
      <c r="AT22" t="s">
        <v>95</v>
      </c>
      <c r="AU22" t="s">
        <v>96</v>
      </c>
      <c r="AV22" t="s">
        <v>97</v>
      </c>
      <c r="AW22" t="s">
        <v>98</v>
      </c>
      <c r="AX22" t="s">
        <v>83</v>
      </c>
      <c r="AY22" t="s">
        <v>94</v>
      </c>
      <c r="AZ22" t="s">
        <v>95</v>
      </c>
      <c r="BA22" t="s">
        <v>96</v>
      </c>
      <c r="BB22" t="s">
        <v>97</v>
      </c>
      <c r="BC22" t="s">
        <v>98</v>
      </c>
      <c r="BD22" t="s">
        <v>83</v>
      </c>
      <c r="BE22" t="s">
        <v>94</v>
      </c>
      <c r="BF22" t="s">
        <v>95</v>
      </c>
      <c r="BG22" t="s">
        <v>96</v>
      </c>
      <c r="BH22" t="s">
        <v>97</v>
      </c>
      <c r="BI22" t="s">
        <v>98</v>
      </c>
      <c r="BJ22" t="s">
        <v>83</v>
      </c>
      <c r="BK22" t="s">
        <v>94</v>
      </c>
      <c r="BL22" t="s">
        <v>95</v>
      </c>
      <c r="BM22" t="s">
        <v>96</v>
      </c>
      <c r="BN22" t="s">
        <v>97</v>
      </c>
      <c r="BO22" t="s">
        <v>98</v>
      </c>
      <c r="BP22" t="s">
        <v>83</v>
      </c>
      <c r="BQ22" t="s">
        <v>94</v>
      </c>
      <c r="BR22" t="s">
        <v>95</v>
      </c>
      <c r="BS22" t="s">
        <v>96</v>
      </c>
      <c r="BT22" t="s">
        <v>97</v>
      </c>
      <c r="BU22" t="s">
        <v>98</v>
      </c>
      <c r="BV22" t="s">
        <v>83</v>
      </c>
      <c r="BW22" t="s">
        <v>94</v>
      </c>
      <c r="BX22" t="s">
        <v>95</v>
      </c>
      <c r="BY22" t="s">
        <v>96</v>
      </c>
      <c r="BZ22" t="s">
        <v>97</v>
      </c>
      <c r="CA22" t="s">
        <v>98</v>
      </c>
      <c r="CB22" t="s">
        <v>83</v>
      </c>
      <c r="CC22" t="s">
        <v>94</v>
      </c>
      <c r="CD22" t="s">
        <v>95</v>
      </c>
      <c r="CE22" t="s">
        <v>96</v>
      </c>
      <c r="CF22" t="s">
        <v>97</v>
      </c>
      <c r="CG22" t="s">
        <v>98</v>
      </c>
      <c r="CH22" t="s">
        <v>83</v>
      </c>
      <c r="CI22" t="s">
        <v>94</v>
      </c>
      <c r="CJ22" t="s">
        <v>95</v>
      </c>
      <c r="CK22" t="s">
        <v>96</v>
      </c>
      <c r="CL22" t="s">
        <v>97</v>
      </c>
      <c r="CM22" t="s">
        <v>98</v>
      </c>
      <c r="CN22" t="s">
        <v>83</v>
      </c>
      <c r="CO22" t="s">
        <v>94</v>
      </c>
      <c r="CP22" t="s">
        <v>95</v>
      </c>
      <c r="CQ22" t="s">
        <v>96</v>
      </c>
      <c r="CR22" t="s">
        <v>97</v>
      </c>
      <c r="CS22" t="s">
        <v>98</v>
      </c>
      <c r="CT22" t="s">
        <v>83</v>
      </c>
      <c r="CU22" t="s">
        <v>94</v>
      </c>
      <c r="CV22" t="s">
        <v>95</v>
      </c>
      <c r="CW22" t="s">
        <v>96</v>
      </c>
      <c r="CX22" t="s">
        <v>97</v>
      </c>
      <c r="CY22" t="s">
        <v>98</v>
      </c>
      <c r="CZ22" t="s">
        <v>83</v>
      </c>
      <c r="DA22" t="s">
        <v>94</v>
      </c>
      <c r="DB22" t="s">
        <v>95</v>
      </c>
      <c r="DC22" t="s">
        <v>96</v>
      </c>
      <c r="DD22" t="s">
        <v>97</v>
      </c>
      <c r="DE22" t="s">
        <v>99</v>
      </c>
    </row>
    <row r="23" spans="6:109" ht="12.75">
      <c r="F23" s="24">
        <v>1</v>
      </c>
      <c r="G23">
        <v>2</v>
      </c>
      <c r="H23">
        <v>3</v>
      </c>
      <c r="I23">
        <v>2</v>
      </c>
      <c r="J23" s="41">
        <v>2516601.48</v>
      </c>
      <c r="K23" s="41">
        <v>6856518.66</v>
      </c>
      <c r="L23" s="7">
        <v>2516601.48</v>
      </c>
      <c r="M23" s="7">
        <v>6856518.68</v>
      </c>
      <c r="N23">
        <v>4.23</v>
      </c>
      <c r="O23">
        <v>0.08</v>
      </c>
      <c r="P23">
        <v>0.09</v>
      </c>
      <c r="Q23">
        <v>15</v>
      </c>
      <c r="R23">
        <v>60</v>
      </c>
      <c r="S23">
        <v>64</v>
      </c>
      <c r="T23">
        <v>0</v>
      </c>
      <c r="U23">
        <v>-0.023</v>
      </c>
      <c r="V23">
        <v>-0.079</v>
      </c>
      <c r="W23">
        <v>4.843</v>
      </c>
      <c r="X23">
        <v>35.0136</v>
      </c>
      <c r="Y23">
        <v>62</v>
      </c>
      <c r="Z23">
        <v>0</v>
      </c>
      <c r="AA23">
        <v>0.0238</v>
      </c>
      <c r="AB23">
        <v>-0.002</v>
      </c>
      <c r="AC23">
        <v>0.1254</v>
      </c>
      <c r="AD23">
        <v>37.9697</v>
      </c>
      <c r="AE23">
        <v>60</v>
      </c>
      <c r="AF23">
        <v>0</v>
      </c>
      <c r="AG23">
        <v>-0.0201</v>
      </c>
      <c r="AH23">
        <v>0.056</v>
      </c>
      <c r="AI23">
        <v>3.4269</v>
      </c>
      <c r="AJ23">
        <v>37.1489</v>
      </c>
      <c r="AK23">
        <v>108</v>
      </c>
      <c r="AL23">
        <v>0</v>
      </c>
      <c r="AM23">
        <v>-0.0469</v>
      </c>
      <c r="AN23">
        <v>-0.253</v>
      </c>
      <c r="AO23">
        <v>15.5141</v>
      </c>
      <c r="AP23">
        <v>77.0221</v>
      </c>
      <c r="AQ23">
        <v>107</v>
      </c>
      <c r="AR23">
        <v>0</v>
      </c>
      <c r="AS23">
        <v>0.0101</v>
      </c>
      <c r="AT23">
        <v>0.01</v>
      </c>
      <c r="AU23">
        <v>0.602</v>
      </c>
      <c r="AV23">
        <v>19.0916</v>
      </c>
      <c r="AW23">
        <v>153</v>
      </c>
      <c r="AX23">
        <v>0</v>
      </c>
      <c r="AY23">
        <v>0.0446</v>
      </c>
      <c r="AZ23">
        <v>-0.141</v>
      </c>
      <c r="BA23">
        <v>8.6699</v>
      </c>
      <c r="BB23">
        <v>90.1802</v>
      </c>
      <c r="BC23">
        <v>110</v>
      </c>
      <c r="BD23">
        <v>0</v>
      </c>
      <c r="BE23">
        <v>0.0156</v>
      </c>
      <c r="BF23">
        <v>0.051</v>
      </c>
      <c r="BG23">
        <v>3.1048</v>
      </c>
      <c r="BH23">
        <v>25.4065</v>
      </c>
      <c r="BI23">
        <v>111</v>
      </c>
      <c r="BJ23">
        <v>0</v>
      </c>
      <c r="BK23">
        <v>-0.1012</v>
      </c>
      <c r="BL23">
        <v>-0.103</v>
      </c>
      <c r="BM23">
        <v>6.3065</v>
      </c>
      <c r="BN23">
        <v>166.1466</v>
      </c>
      <c r="BO23">
        <v>109</v>
      </c>
      <c r="BP23">
        <v>0</v>
      </c>
      <c r="BQ23">
        <v>0.0121</v>
      </c>
      <c r="BR23">
        <v>0.155</v>
      </c>
      <c r="BS23">
        <v>9.5121</v>
      </c>
      <c r="BT23">
        <v>15.5193</v>
      </c>
      <c r="BU23">
        <v>114</v>
      </c>
      <c r="BV23">
        <v>0</v>
      </c>
      <c r="BW23">
        <v>0.0301</v>
      </c>
      <c r="BX23">
        <v>0.103</v>
      </c>
      <c r="BY23">
        <v>6.3311</v>
      </c>
      <c r="BZ23">
        <v>60.7856</v>
      </c>
      <c r="CA23">
        <v>67</v>
      </c>
      <c r="CB23">
        <v>0</v>
      </c>
      <c r="CC23">
        <v>-0.0147</v>
      </c>
      <c r="CD23">
        <v>-0.111</v>
      </c>
      <c r="CE23">
        <v>6.8151</v>
      </c>
      <c r="CF23">
        <v>30.3818</v>
      </c>
      <c r="CG23">
        <v>66</v>
      </c>
      <c r="CH23">
        <v>0</v>
      </c>
      <c r="CI23">
        <v>-0.0316</v>
      </c>
      <c r="CJ23">
        <v>-0.098</v>
      </c>
      <c r="CK23">
        <v>5.9908</v>
      </c>
      <c r="CL23">
        <v>63.3313</v>
      </c>
      <c r="CM23">
        <v>65</v>
      </c>
      <c r="CN23">
        <v>0</v>
      </c>
      <c r="CO23">
        <v>0.0498</v>
      </c>
      <c r="CP23">
        <v>-0.092</v>
      </c>
      <c r="CQ23">
        <v>5.6628</v>
      </c>
      <c r="CR23">
        <v>88.382</v>
      </c>
      <c r="CS23">
        <v>63</v>
      </c>
      <c r="CT23">
        <v>0</v>
      </c>
      <c r="CU23">
        <v>-0.0136</v>
      </c>
      <c r="CV23">
        <v>0.198</v>
      </c>
      <c r="CW23">
        <v>12.1695</v>
      </c>
      <c r="CX23">
        <v>25.8168</v>
      </c>
      <c r="CY23">
        <v>61</v>
      </c>
      <c r="CZ23">
        <v>0</v>
      </c>
      <c r="DA23">
        <v>0.0123</v>
      </c>
      <c r="DB23">
        <v>-0.042</v>
      </c>
      <c r="DC23">
        <v>2.551</v>
      </c>
      <c r="DD23">
        <v>23.0644</v>
      </c>
      <c r="DE23" t="s">
        <v>127</v>
      </c>
    </row>
    <row r="24" spans="6:97" ht="12.75">
      <c r="F24" s="24">
        <v>2</v>
      </c>
      <c r="G24">
        <v>2</v>
      </c>
      <c r="H24">
        <v>3</v>
      </c>
      <c r="I24">
        <v>12</v>
      </c>
      <c r="J24" s="41">
        <v>2516604.16</v>
      </c>
      <c r="K24" s="41">
        <v>6856530.46</v>
      </c>
      <c r="L24" s="7">
        <v>2516604.17</v>
      </c>
      <c r="M24" s="7">
        <v>6856530.43</v>
      </c>
      <c r="N24">
        <v>4.611</v>
      </c>
      <c r="O24">
        <v>0.1</v>
      </c>
      <c r="P24">
        <v>0.1</v>
      </c>
      <c r="Q24">
        <v>13</v>
      </c>
      <c r="R24">
        <v>52</v>
      </c>
      <c r="S24">
        <v>113</v>
      </c>
      <c r="T24">
        <v>0</v>
      </c>
      <c r="U24">
        <v>-0.0011</v>
      </c>
      <c r="V24">
        <v>-0.179</v>
      </c>
      <c r="W24">
        <v>10.06</v>
      </c>
      <c r="X24">
        <v>1.2966</v>
      </c>
      <c r="Y24">
        <v>157</v>
      </c>
      <c r="Z24">
        <v>0</v>
      </c>
      <c r="AA24">
        <v>0.0109</v>
      </c>
      <c r="AB24">
        <v>0.026</v>
      </c>
      <c r="AC24">
        <v>1.4597</v>
      </c>
      <c r="AD24">
        <v>16.0229</v>
      </c>
      <c r="AE24">
        <v>158</v>
      </c>
      <c r="AF24">
        <v>0</v>
      </c>
      <c r="AG24">
        <v>-0.0138</v>
      </c>
      <c r="AH24">
        <v>0.072</v>
      </c>
      <c r="AI24">
        <v>4.0385</v>
      </c>
      <c r="AJ24">
        <v>23.4948</v>
      </c>
      <c r="AK24">
        <v>115</v>
      </c>
      <c r="AL24">
        <v>0</v>
      </c>
      <c r="AM24">
        <v>0.0321</v>
      </c>
      <c r="AN24">
        <v>-0.064</v>
      </c>
      <c r="AO24">
        <v>3.606</v>
      </c>
      <c r="AP24">
        <v>47.4189</v>
      </c>
      <c r="AQ24">
        <v>116</v>
      </c>
      <c r="AR24">
        <v>0</v>
      </c>
      <c r="AS24">
        <v>-0.0167</v>
      </c>
      <c r="AT24">
        <v>-0.177</v>
      </c>
      <c r="AU24">
        <v>9.9237</v>
      </c>
      <c r="AV24">
        <v>26.9689</v>
      </c>
      <c r="AW24">
        <v>70</v>
      </c>
      <c r="AX24">
        <v>0</v>
      </c>
      <c r="AY24">
        <v>0.0007</v>
      </c>
      <c r="AZ24">
        <v>0.1</v>
      </c>
      <c r="BA24">
        <v>5.638</v>
      </c>
      <c r="BB24">
        <v>1.3712</v>
      </c>
      <c r="BC24">
        <v>68</v>
      </c>
      <c r="BD24">
        <v>0</v>
      </c>
      <c r="BE24">
        <v>0.022</v>
      </c>
      <c r="BF24">
        <v>-0.015</v>
      </c>
      <c r="BG24">
        <v>0.8484</v>
      </c>
      <c r="BH24">
        <v>40.6784</v>
      </c>
      <c r="BI24">
        <v>114</v>
      </c>
      <c r="BJ24">
        <v>0</v>
      </c>
      <c r="BK24">
        <v>-0.0134</v>
      </c>
      <c r="BL24">
        <v>0.14</v>
      </c>
      <c r="BM24">
        <v>7.8318</v>
      </c>
      <c r="BN24">
        <v>17.7076</v>
      </c>
      <c r="BO24">
        <v>66</v>
      </c>
      <c r="BP24">
        <v>0</v>
      </c>
      <c r="BQ24">
        <v>0.001</v>
      </c>
      <c r="BR24">
        <v>-0.268</v>
      </c>
      <c r="BS24">
        <v>15.0047</v>
      </c>
      <c r="BT24">
        <v>1.8141</v>
      </c>
      <c r="BU24">
        <v>111</v>
      </c>
      <c r="BV24">
        <v>0</v>
      </c>
      <c r="BW24">
        <v>0.1174</v>
      </c>
      <c r="BX24">
        <v>0.071</v>
      </c>
      <c r="BY24">
        <v>3.9996</v>
      </c>
      <c r="BZ24">
        <v>176.1722</v>
      </c>
      <c r="CA24">
        <v>110</v>
      </c>
      <c r="CB24">
        <v>0</v>
      </c>
      <c r="CC24">
        <v>0.0056</v>
      </c>
      <c r="CD24">
        <v>-0.126</v>
      </c>
      <c r="CE24">
        <v>7.0835</v>
      </c>
      <c r="CF24">
        <v>9.0881</v>
      </c>
      <c r="CG24">
        <v>153</v>
      </c>
      <c r="CH24">
        <v>0</v>
      </c>
      <c r="CI24">
        <v>-0.0108</v>
      </c>
      <c r="CJ24">
        <v>-0.312</v>
      </c>
      <c r="CK24">
        <v>17.5611</v>
      </c>
      <c r="CL24">
        <v>18.6474</v>
      </c>
      <c r="CM24">
        <v>112</v>
      </c>
      <c r="CN24">
        <v>0</v>
      </c>
      <c r="CO24">
        <v>-0.016</v>
      </c>
      <c r="CP24">
        <v>0.027</v>
      </c>
      <c r="CQ24">
        <v>1.5326</v>
      </c>
      <c r="CR24">
        <v>24.6415</v>
      </c>
      <c r="CS24" t="s">
        <v>127</v>
      </c>
    </row>
    <row r="25" spans="6:97" ht="12.75">
      <c r="F25" s="24">
        <v>3</v>
      </c>
      <c r="G25">
        <v>2</v>
      </c>
      <c r="H25">
        <v>3</v>
      </c>
      <c r="I25">
        <v>25</v>
      </c>
      <c r="J25" s="41">
        <v>2516591.74</v>
      </c>
      <c r="K25" s="41">
        <v>6856538.44</v>
      </c>
      <c r="L25" s="7">
        <v>2516591.72</v>
      </c>
      <c r="M25" s="7">
        <v>6856538.45</v>
      </c>
      <c r="N25">
        <v>3.214</v>
      </c>
      <c r="O25">
        <v>0.07</v>
      </c>
      <c r="P25">
        <v>0.07</v>
      </c>
      <c r="Q25">
        <v>13</v>
      </c>
      <c r="R25">
        <v>52</v>
      </c>
      <c r="S25">
        <v>70</v>
      </c>
      <c r="T25">
        <v>0</v>
      </c>
      <c r="U25">
        <v>0.0052</v>
      </c>
      <c r="V25">
        <v>-0.029</v>
      </c>
      <c r="W25">
        <v>2.3278</v>
      </c>
      <c r="X25">
        <v>9.4394</v>
      </c>
      <c r="Y25">
        <v>118</v>
      </c>
      <c r="Z25">
        <v>0</v>
      </c>
      <c r="AA25">
        <v>0.038</v>
      </c>
      <c r="AB25">
        <v>-0.08</v>
      </c>
      <c r="AC25">
        <v>6.4168</v>
      </c>
      <c r="AD25">
        <v>96.8422</v>
      </c>
      <c r="AE25">
        <v>120</v>
      </c>
      <c r="AF25">
        <v>0</v>
      </c>
      <c r="AG25">
        <v>-0.008</v>
      </c>
      <c r="AH25">
        <v>-0.084</v>
      </c>
      <c r="AI25">
        <v>6.7226</v>
      </c>
      <c r="AJ25">
        <v>21.6342</v>
      </c>
      <c r="AK25">
        <v>122</v>
      </c>
      <c r="AL25">
        <v>0</v>
      </c>
      <c r="AM25">
        <v>-0.0208</v>
      </c>
      <c r="AN25">
        <v>0.056</v>
      </c>
      <c r="AO25">
        <v>4.4853</v>
      </c>
      <c r="AP25">
        <v>55.0241</v>
      </c>
      <c r="AQ25">
        <v>74</v>
      </c>
      <c r="AR25">
        <v>0</v>
      </c>
      <c r="AS25">
        <v>0.0382</v>
      </c>
      <c r="AT25">
        <v>-0.24</v>
      </c>
      <c r="AU25">
        <v>19.3133</v>
      </c>
      <c r="AV25">
        <v>103.7016</v>
      </c>
      <c r="AW25">
        <v>72</v>
      </c>
      <c r="AX25">
        <v>0</v>
      </c>
      <c r="AY25">
        <v>0.0267</v>
      </c>
      <c r="AZ25">
        <v>0.103</v>
      </c>
      <c r="BA25">
        <v>8.2875</v>
      </c>
      <c r="BB25">
        <v>60.7693</v>
      </c>
      <c r="BC25">
        <v>28</v>
      </c>
      <c r="BD25">
        <v>0</v>
      </c>
      <c r="BE25">
        <v>-0.0409</v>
      </c>
      <c r="BF25">
        <v>-0.069</v>
      </c>
      <c r="BG25">
        <v>5.525</v>
      </c>
      <c r="BH25">
        <v>93.7486</v>
      </c>
      <c r="BI25">
        <v>27</v>
      </c>
      <c r="BJ25">
        <v>0</v>
      </c>
      <c r="BK25">
        <v>0.0151</v>
      </c>
      <c r="BL25">
        <v>0.102</v>
      </c>
      <c r="BM25">
        <v>8.1729</v>
      </c>
      <c r="BN25">
        <v>36.8232</v>
      </c>
      <c r="BO25">
        <v>26</v>
      </c>
      <c r="BP25">
        <v>0</v>
      </c>
      <c r="BQ25">
        <v>0.0086</v>
      </c>
      <c r="BR25">
        <v>-0.164</v>
      </c>
      <c r="BS25">
        <v>13.1761</v>
      </c>
      <c r="BT25">
        <v>21.034</v>
      </c>
      <c r="BU25">
        <v>69</v>
      </c>
      <c r="BV25">
        <v>0</v>
      </c>
      <c r="BW25">
        <v>0.0226</v>
      </c>
      <c r="BX25">
        <v>-0.109</v>
      </c>
      <c r="BY25">
        <v>8.7437</v>
      </c>
      <c r="BZ25">
        <v>40.6511</v>
      </c>
      <c r="CA25">
        <v>68</v>
      </c>
      <c r="CB25">
        <v>0</v>
      </c>
      <c r="CC25">
        <v>-0.0017</v>
      </c>
      <c r="CD25">
        <v>0.067</v>
      </c>
      <c r="CE25">
        <v>5.3516</v>
      </c>
      <c r="CF25">
        <v>3.4848</v>
      </c>
      <c r="CG25">
        <v>67</v>
      </c>
      <c r="CH25">
        <v>0</v>
      </c>
      <c r="CI25">
        <v>0.0289</v>
      </c>
      <c r="CJ25">
        <v>0.062</v>
      </c>
      <c r="CK25">
        <v>4.9843</v>
      </c>
      <c r="CL25">
        <v>70.8029</v>
      </c>
      <c r="CM25">
        <v>114</v>
      </c>
      <c r="CN25">
        <v>0</v>
      </c>
      <c r="CO25">
        <v>-0.0071</v>
      </c>
      <c r="CP25">
        <v>-0.164</v>
      </c>
      <c r="CQ25">
        <v>13.1651</v>
      </c>
      <c r="CR25">
        <v>18.7833</v>
      </c>
      <c r="CS25" t="s">
        <v>127</v>
      </c>
    </row>
    <row r="26" spans="6:97" ht="12.75">
      <c r="F26" s="24">
        <v>4</v>
      </c>
      <c r="G26">
        <v>2</v>
      </c>
      <c r="H26">
        <v>3</v>
      </c>
      <c r="I26">
        <v>33</v>
      </c>
      <c r="J26" s="41">
        <v>2516593.11</v>
      </c>
      <c r="K26" s="41">
        <v>6856553.32</v>
      </c>
      <c r="L26" s="7">
        <v>2516593.1</v>
      </c>
      <c r="M26" s="7">
        <v>6856553.28</v>
      </c>
      <c r="N26">
        <v>5.124</v>
      </c>
      <c r="O26">
        <v>0.11</v>
      </c>
      <c r="P26">
        <v>0.11</v>
      </c>
      <c r="Q26">
        <v>13</v>
      </c>
      <c r="R26">
        <v>52</v>
      </c>
      <c r="S26">
        <v>122</v>
      </c>
      <c r="T26">
        <v>0</v>
      </c>
      <c r="U26">
        <v>0.0586</v>
      </c>
      <c r="V26">
        <v>0.074</v>
      </c>
      <c r="W26">
        <v>3.7646</v>
      </c>
      <c r="X26">
        <v>70.7226</v>
      </c>
      <c r="Y26">
        <v>121</v>
      </c>
      <c r="Z26">
        <v>0</v>
      </c>
      <c r="AA26">
        <v>0.0447</v>
      </c>
      <c r="AB26">
        <v>-0.141</v>
      </c>
      <c r="AC26">
        <v>7.1301</v>
      </c>
      <c r="AD26">
        <v>60.7387</v>
      </c>
      <c r="AE26">
        <v>120</v>
      </c>
      <c r="AF26">
        <v>0</v>
      </c>
      <c r="AG26">
        <v>-0.0076</v>
      </c>
      <c r="AH26">
        <v>0.095</v>
      </c>
      <c r="AI26">
        <v>4.7947</v>
      </c>
      <c r="AJ26">
        <v>12.1213</v>
      </c>
      <c r="AK26">
        <v>123</v>
      </c>
      <c r="AL26">
        <v>0</v>
      </c>
      <c r="AM26">
        <v>0.0507</v>
      </c>
      <c r="AN26">
        <v>-0.335</v>
      </c>
      <c r="AO26">
        <v>16.8909</v>
      </c>
      <c r="AP26">
        <v>67.9949</v>
      </c>
      <c r="AQ26">
        <v>124</v>
      </c>
      <c r="AR26">
        <v>0</v>
      </c>
      <c r="AS26">
        <v>0.0163</v>
      </c>
      <c r="AT26">
        <v>-0.058</v>
      </c>
      <c r="AU26">
        <v>2.9362</v>
      </c>
      <c r="AV26">
        <v>24.0296</v>
      </c>
      <c r="AW26">
        <v>126</v>
      </c>
      <c r="AX26">
        <v>0</v>
      </c>
      <c r="AY26">
        <v>-0.0104</v>
      </c>
      <c r="AZ26">
        <v>-0.132</v>
      </c>
      <c r="BA26">
        <v>6.6966</v>
      </c>
      <c r="BB26">
        <v>15.8905</v>
      </c>
      <c r="BC26">
        <v>125</v>
      </c>
      <c r="BD26">
        <v>0</v>
      </c>
      <c r="BE26">
        <v>0.0003</v>
      </c>
      <c r="BF26">
        <v>0.115</v>
      </c>
      <c r="BG26">
        <v>5.7963</v>
      </c>
      <c r="BH26">
        <v>0.4056</v>
      </c>
      <c r="BI26">
        <v>78</v>
      </c>
      <c r="BJ26">
        <v>0</v>
      </c>
      <c r="BK26">
        <v>0.0808</v>
      </c>
      <c r="BL26">
        <v>-0.293</v>
      </c>
      <c r="BM26">
        <v>14.8083</v>
      </c>
      <c r="BN26">
        <v>117.1694</v>
      </c>
      <c r="BO26">
        <v>75</v>
      </c>
      <c r="BP26">
        <v>0</v>
      </c>
      <c r="BQ26">
        <v>0.0122</v>
      </c>
      <c r="BR26">
        <v>-0.08</v>
      </c>
      <c r="BS26">
        <v>4.0315</v>
      </c>
      <c r="BT26">
        <v>17.0878</v>
      </c>
      <c r="BU26">
        <v>73</v>
      </c>
      <c r="BV26">
        <v>0</v>
      </c>
      <c r="BW26">
        <v>-0.0025</v>
      </c>
      <c r="BX26">
        <v>-0.004</v>
      </c>
      <c r="BY26">
        <v>0.2233</v>
      </c>
      <c r="BZ26">
        <v>3.4337</v>
      </c>
      <c r="CA26">
        <v>74</v>
      </c>
      <c r="CB26">
        <v>0</v>
      </c>
      <c r="CC26">
        <v>0.0156</v>
      </c>
      <c r="CD26">
        <v>0.251</v>
      </c>
      <c r="CE26">
        <v>12.6556</v>
      </c>
      <c r="CF26">
        <v>17.3275</v>
      </c>
      <c r="CG26">
        <v>70</v>
      </c>
      <c r="CH26">
        <v>0</v>
      </c>
      <c r="CI26">
        <v>0.0139</v>
      </c>
      <c r="CJ26">
        <v>-0.084</v>
      </c>
      <c r="CK26">
        <v>4.2574</v>
      </c>
      <c r="CL26">
        <v>24.3955</v>
      </c>
      <c r="CM26">
        <v>71</v>
      </c>
      <c r="CN26">
        <v>0</v>
      </c>
      <c r="CO26">
        <v>0.0055</v>
      </c>
      <c r="CP26">
        <v>-0.335</v>
      </c>
      <c r="CQ26">
        <v>16.9204</v>
      </c>
      <c r="CR26">
        <v>9.5675</v>
      </c>
      <c r="CS26" t="s">
        <v>127</v>
      </c>
    </row>
    <row r="28" spans="11:17" ht="12.75">
      <c r="K28" s="1" t="s">
        <v>108</v>
      </c>
      <c r="L28" s="35">
        <v>-2.74014421220408</v>
      </c>
      <c r="N28" s="1" t="s">
        <v>135</v>
      </c>
      <c r="P28" s="38">
        <f>DEGREES(L28)</f>
        <v>-156.99869861649364</v>
      </c>
      <c r="Q28" t="s">
        <v>130</v>
      </c>
    </row>
    <row r="29" spans="11:14" ht="12.75">
      <c r="K29" s="1" t="s">
        <v>129</v>
      </c>
      <c r="L29" s="36">
        <v>2516600</v>
      </c>
      <c r="M29" s="34">
        <v>-0.574077692975338</v>
      </c>
      <c r="N29" s="37">
        <f>M29+L29</f>
        <v>2516599.425922307</v>
      </c>
    </row>
    <row r="30" spans="11:14" ht="12.75">
      <c r="K30" s="1" t="s">
        <v>128</v>
      </c>
      <c r="L30" s="36">
        <v>6856515</v>
      </c>
      <c r="M30" s="34">
        <v>8.191094030412266</v>
      </c>
      <c r="N30" s="37">
        <f>M30+L30</f>
        <v>6856523.191094031</v>
      </c>
    </row>
    <row r="31" spans="8:17" ht="12.75">
      <c r="H31" s="1" t="s">
        <v>105</v>
      </c>
      <c r="I31" s="1" t="s">
        <v>101</v>
      </c>
      <c r="J31" s="1" t="s">
        <v>102</v>
      </c>
      <c r="K31" s="1" t="s">
        <v>103</v>
      </c>
      <c r="L31" s="1" t="s">
        <v>104</v>
      </c>
      <c r="M31" s="1" t="s">
        <v>132</v>
      </c>
      <c r="N31" s="1" t="s">
        <v>133</v>
      </c>
      <c r="O31" s="1" t="s">
        <v>109</v>
      </c>
      <c r="P31" s="1" t="s">
        <v>110</v>
      </c>
      <c r="Q31" s="1" t="s">
        <v>111</v>
      </c>
    </row>
    <row r="32" spans="8:19" ht="12.75">
      <c r="H32" t="s">
        <v>7</v>
      </c>
      <c r="I32">
        <v>2516601.48</v>
      </c>
      <c r="J32">
        <v>6856518.68</v>
      </c>
      <c r="K32">
        <v>-0.093</v>
      </c>
      <c r="L32">
        <v>4.888</v>
      </c>
      <c r="M32">
        <f>COS($L$28)*K32-SIN($L$28)*L32+$N$29</f>
        <v>2516601.4215243864</v>
      </c>
      <c r="N32">
        <f>SIN($L$28)*K32+COS($L$28)*L32+$N$30</f>
        <v>6856518.7280496275</v>
      </c>
      <c r="O32" s="2">
        <f aca="true" t="shared" si="1" ref="O32:P35">M32-I32</f>
        <v>-0.058475613594055176</v>
      </c>
      <c r="P32" s="2">
        <f t="shared" si="1"/>
        <v>0.04804962780326605</v>
      </c>
      <c r="Q32" s="4">
        <f>O32^2+P32^2</f>
        <v>0.005728164117233648</v>
      </c>
      <c r="S32">
        <f>SQRT(O32^2+P32^2)</f>
        <v>0.07568463593909697</v>
      </c>
    </row>
    <row r="33" spans="8:19" ht="12.75">
      <c r="H33" t="s">
        <v>17</v>
      </c>
      <c r="I33">
        <v>2516604.17</v>
      </c>
      <c r="J33">
        <v>6856530.43</v>
      </c>
      <c r="K33">
        <v>-7.226</v>
      </c>
      <c r="L33">
        <v>-4.824</v>
      </c>
      <c r="M33">
        <f>COS($L$28)*K33-SIN($L$28)*L33+$N$29</f>
        <v>2516604.192438424</v>
      </c>
      <c r="N33">
        <f>SIN($L$28)*K33+COS($L$28)*L33+$N$30</f>
        <v>6856530.455140844</v>
      </c>
      <c r="O33" s="2">
        <f t="shared" si="1"/>
        <v>0.022438424173742533</v>
      </c>
      <c r="P33" s="2">
        <f t="shared" si="1"/>
        <v>0.02514084428548813</v>
      </c>
      <c r="Q33" s="4">
        <f>O33^2+P33^2</f>
        <v>0.0011355449307879544</v>
      </c>
      <c r="S33">
        <f>SQRT(O33^2+P33^2)</f>
        <v>0.033697847569065215</v>
      </c>
    </row>
    <row r="34" spans="8:19" ht="12.75">
      <c r="H34" t="s">
        <v>37</v>
      </c>
      <c r="I34">
        <v>2516591.72</v>
      </c>
      <c r="J34">
        <v>6856538.45</v>
      </c>
      <c r="K34">
        <v>1.059</v>
      </c>
      <c r="L34">
        <v>-17.073</v>
      </c>
      <c r="M34">
        <f>COS($L$28)*K34-SIN($L$28)*L34+$N$29</f>
        <v>2516591.7798075518</v>
      </c>
      <c r="N34">
        <f>SIN($L$28)*K34+COS($L$28)*L34+$N$30</f>
        <v>6856538.492915463</v>
      </c>
      <c r="O34" s="2">
        <f t="shared" si="1"/>
        <v>0.05980755155906081</v>
      </c>
      <c r="P34" s="2">
        <f t="shared" si="1"/>
        <v>0.042915462516248226</v>
      </c>
      <c r="Q34" s="4">
        <f>O34^2+P34^2</f>
        <v>0.005418680146473224</v>
      </c>
      <c r="S34">
        <f>SQRT(O34^2+P34^2)</f>
        <v>0.07361168485011889</v>
      </c>
    </row>
    <row r="35" spans="8:19" ht="12.75">
      <c r="H35" t="s">
        <v>43</v>
      </c>
      <c r="I35">
        <v>2516593.1</v>
      </c>
      <c r="J35">
        <v>6856553.28</v>
      </c>
      <c r="K35">
        <v>-5.867</v>
      </c>
      <c r="L35">
        <v>-30.071</v>
      </c>
      <c r="M35">
        <f>COS($L$28)*K35-SIN($L$28)*L35+$N$29</f>
        <v>2516593.0761677315</v>
      </c>
      <c r="N35">
        <f>SIN($L$28)*K35+COS($L$28)*L35+$N$30</f>
        <v>6856553.163870793</v>
      </c>
      <c r="O35" s="2">
        <f t="shared" si="1"/>
        <v>-0.02383226854726672</v>
      </c>
      <c r="P35" s="2">
        <f t="shared" si="1"/>
        <v>-0.11612920742481947</v>
      </c>
      <c r="Q35" s="4">
        <f>O35^2+P35^2</f>
        <v>0.014053969841225783</v>
      </c>
      <c r="S35">
        <f>SQRT(O35^2+P35^2)</f>
        <v>0.11854944049309463</v>
      </c>
    </row>
    <row r="36" spans="16:19" ht="12.75">
      <c r="P36" s="2">
        <f>AVERAGE(O32:P35)</f>
        <v>-1.0647403541952372E-05</v>
      </c>
      <c r="Q36" s="39">
        <f>SQRT(SUM(Q32:Q35)/5)</f>
        <v>0.07257597265723775</v>
      </c>
      <c r="R36" s="40" t="s">
        <v>112</v>
      </c>
      <c r="S36">
        <f>AVERAGE(S32:S35)</f>
        <v>0.07538590221284393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Aarne</cp:lastModifiedBy>
  <cp:lastPrinted>2011-06-09T12:43:06Z</cp:lastPrinted>
  <dcterms:created xsi:type="dcterms:W3CDTF">2011-06-09T07:49:25Z</dcterms:created>
  <dcterms:modified xsi:type="dcterms:W3CDTF">2011-09-12T14:56:42Z</dcterms:modified>
  <cp:category/>
  <cp:version/>
  <cp:contentType/>
  <cp:contentStatus/>
</cp:coreProperties>
</file>