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4640" windowHeight="7155" activeTab="2"/>
  </bookViews>
  <sheets>
    <sheet name="Parameters" sheetId="1" r:id="rId1"/>
    <sheet name="gcp_rotation&amp;shift" sheetId="2" r:id="rId2"/>
    <sheet name="Z_offset" sheetId="3" r:id="rId3"/>
    <sheet name="70_117_south" sheetId="4" r:id="rId4"/>
    <sheet name="70_117_west" sheetId="5" r:id="rId5"/>
    <sheet name="70_117_north" sheetId="6" r:id="rId6"/>
    <sheet name="vertical_0845" sheetId="7" r:id="rId7"/>
    <sheet name="vertical_1245" sheetId="8" r:id="rId8"/>
    <sheet name="vertical_1815" sheetId="9" r:id="rId9"/>
    <sheet name="vertical_night" sheetId="10" r:id="rId10"/>
    <sheet name="116_115_west" sheetId="11" r:id="rId11"/>
    <sheet name="116_115_south" sheetId="12" r:id="rId12"/>
    <sheet name="113" sheetId="13" r:id="rId13"/>
    <sheet name="114" sheetId="14" r:id="rId14"/>
    <sheet name="70_west" sheetId="15" r:id="rId15"/>
    <sheet name="116_115_afternoon" sheetId="16" r:id="rId16"/>
    <sheet name="114_long_distance" sheetId="17" r:id="rId17"/>
    <sheet name="vertical_thu_night" sheetId="18" r:id="rId18"/>
    <sheet name="Sheet1" sheetId="19" r:id="rId19"/>
  </sheets>
  <definedNames>
    <definedName name="solver_adj" localSheetId="2" hidden="1">'Z_offset'!$M$1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'Z_offset'!$M$3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comments10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34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11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21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12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26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13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20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14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23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15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25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16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40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17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16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18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10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2.xml><?xml version="1.0" encoding="utf-8"?>
<comments xmlns="http://schemas.openxmlformats.org/spreadsheetml/2006/main">
  <authors>
    <author>Aarne</author>
  </authors>
  <commentList>
    <comment ref="A1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Field-measured tacheometer coordinates</t>
        </r>
      </text>
    </comment>
  </commentList>
</comments>
</file>

<file path=xl/comments3.xml><?xml version="1.0" encoding="utf-8"?>
<comments xmlns="http://schemas.openxmlformats.org/spreadsheetml/2006/main">
  <authors>
    <author>Aarne</author>
  </authors>
  <commentList>
    <comment ref="G1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Z1 = DEM + height from ground
</t>
        </r>
      </text>
    </comment>
    <comment ref="H1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Z2 = Offset + tacheometer Z
</t>
        </r>
      </text>
    </comment>
  </commentList>
</comments>
</file>

<file path=xl/comments4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17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5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11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6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13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7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34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8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36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comments9.xml><?xml version="1.0" encoding="utf-8"?>
<comments xmlns="http://schemas.openxmlformats.org/spreadsheetml/2006/main">
  <authors>
    <author>Aarne</author>
  </authors>
  <commentList>
    <comment ref="A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Red --&gt; Copy from "Kuvaustietoja.xls"</t>
        </r>
      </text>
    </comment>
    <comment ref="E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Blue --&gt; KKJ2 coordinates, x and y shifts applied to get smaller numbers</t>
        </r>
      </text>
    </comment>
    <comment ref="H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Distance of the camera projection center from rotation center
</t>
        </r>
      </text>
    </comment>
    <comment ref="I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Zenith angle in radians
</t>
        </r>
      </text>
    </comment>
    <comment ref="J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Shift in XY plane</t>
        </r>
      </text>
    </comment>
    <comment ref="L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Azimuth relative to x-axis</t>
        </r>
      </text>
    </comment>
    <comment ref="M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dx, dy, dz --&gt; shifts in x, y and z
</t>
        </r>
      </text>
    </comment>
    <comment ref="P2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Corrected XYZ coordinates</t>
        </r>
      </text>
    </comment>
    <comment ref="A34" authorId="0">
      <text>
        <r>
          <rPr>
            <b/>
            <sz val="9"/>
            <rFont val="Tahoma"/>
            <family val="2"/>
          </rPr>
          <t>Aarne:</t>
        </r>
        <r>
          <rPr>
            <sz val="9"/>
            <rFont val="Tahoma"/>
            <family val="2"/>
          </rPr>
          <t xml:space="preserve">
Image (X0,Y0,Z0) from iWitness</t>
        </r>
      </text>
    </comment>
  </commentList>
</comments>
</file>

<file path=xl/sharedStrings.xml><?xml version="1.0" encoding="utf-8"?>
<sst xmlns="http://schemas.openxmlformats.org/spreadsheetml/2006/main" count="1439" uniqueCount="695">
  <si>
    <t>Origo</t>
  </si>
  <si>
    <t>Y</t>
  </si>
  <si>
    <t>X</t>
  </si>
  <si>
    <t>Z</t>
  </si>
  <si>
    <t>A0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</si>
  <si>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</si>
  <si>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</si>
  <si>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</si>
  <si>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</si>
  <si>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</si>
  <si>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</si>
  <si>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</si>
  <si>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</si>
  <si>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</si>
  <si>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</si>
  <si>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</si>
  <si>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</si>
  <si>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</si>
  <si>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</si>
  <si>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</si>
  <si>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</si>
  <si>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</si>
  <si>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</si>
  <si>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</si>
  <si>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</si>
  <si>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</si>
  <si>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</si>
  <si>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</si>
  <si>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P11B</t>
  </si>
  <si>
    <t>P16</t>
  </si>
  <si>
    <t>P8</t>
  </si>
  <si>
    <t>P18</t>
  </si>
  <si>
    <t>K24</t>
  </si>
  <si>
    <t>P0</t>
  </si>
  <si>
    <t>P11A</t>
  </si>
  <si>
    <t>P7</t>
  </si>
  <si>
    <t>K25</t>
  </si>
  <si>
    <t>K29</t>
  </si>
  <si>
    <t>P1</t>
  </si>
  <si>
    <t>K30</t>
  </si>
  <si>
    <t>K31</t>
  </si>
  <si>
    <t>K33</t>
  </si>
  <si>
    <t>K34</t>
  </si>
  <si>
    <t>K35</t>
  </si>
  <si>
    <t>P2</t>
  </si>
  <si>
    <t>T10</t>
  </si>
  <si>
    <t>T11</t>
  </si>
  <si>
    <t>T12</t>
  </si>
  <si>
    <t>T8</t>
  </si>
  <si>
    <t>T7</t>
  </si>
  <si>
    <t>T3</t>
  </si>
  <si>
    <t>A1</t>
  </si>
  <si>
    <t>T9</t>
  </si>
  <si>
    <t>T6</t>
  </si>
  <si>
    <t>T5</t>
  </si>
  <si>
    <t>T4</t>
  </si>
  <si>
    <t>T1</t>
  </si>
  <si>
    <t>T2</t>
  </si>
  <si>
    <t>A2</t>
  </si>
  <si>
    <t>P9</t>
  </si>
  <si>
    <t>K26</t>
  </si>
  <si>
    <t>K27</t>
  </si>
  <si>
    <t>K28</t>
  </si>
  <si>
    <t>K32</t>
  </si>
  <si>
    <t>A3</t>
  </si>
  <si>
    <t>A4</t>
  </si>
  <si>
    <t>A5</t>
  </si>
  <si>
    <t>X_shift</t>
  </si>
  <si>
    <t>Y_shift</t>
  </si>
  <si>
    <t>Rotation</t>
  </si>
  <si>
    <t>X_KKJ2</t>
  </si>
  <si>
    <t>Y_KKJ2</t>
  </si>
  <si>
    <t>X_shift_2</t>
  </si>
  <si>
    <t>Y_shift_2</t>
  </si>
  <si>
    <t>img_6389</t>
  </si>
  <si>
    <t>img_6390</t>
  </si>
  <si>
    <t>img_6391</t>
  </si>
  <si>
    <t>img_6392</t>
  </si>
  <si>
    <t>img_6393</t>
  </si>
  <si>
    <t>img_6394</t>
  </si>
  <si>
    <t>img_6395</t>
  </si>
  <si>
    <t>img_6396</t>
  </si>
  <si>
    <t>img_6397</t>
  </si>
  <si>
    <t>img_6398</t>
  </si>
  <si>
    <t>img_6399</t>
  </si>
  <si>
    <t>img_6401</t>
  </si>
  <si>
    <t>Point</t>
  </si>
  <si>
    <t>Azimuth</t>
  </si>
  <si>
    <t>Zenith</t>
  </si>
  <si>
    <t>Image#</t>
  </si>
  <si>
    <t>Camera position and monopod parameters</t>
  </si>
  <si>
    <t>Transformation between KKJ2 and tacheometer coordinates</t>
  </si>
  <si>
    <t>a</t>
  </si>
  <si>
    <t>b</t>
  </si>
  <si>
    <t>c</t>
  </si>
  <si>
    <t>Vertical distance of center of camera rotation from the top of the monopod (m)</t>
  </si>
  <si>
    <t>Vertical distance of the projection center from the top of the monopod (m)</t>
  </si>
  <si>
    <t>Height of the monopod used (m)</t>
  </si>
  <si>
    <t>X_corr</t>
  </si>
  <si>
    <t>Y_corr</t>
  </si>
  <si>
    <t>Z_corr</t>
  </si>
  <si>
    <t>Zenith_rad</t>
  </si>
  <si>
    <t>Rot_radius</t>
  </si>
  <si>
    <t>Azim_from_x</t>
  </si>
  <si>
    <t>Azim_from_x_rad</t>
  </si>
  <si>
    <t>dx</t>
  </si>
  <si>
    <t>dy</t>
  </si>
  <si>
    <t>dz</t>
  </si>
  <si>
    <t>d_xy</t>
  </si>
  <si>
    <t>Z_shift</t>
  </si>
  <si>
    <t>Image</t>
  </si>
  <si>
    <t>Xc</t>
  </si>
  <si>
    <t>Yc</t>
  </si>
  <si>
    <t>Zc</t>
  </si>
  <si>
    <t>IMG_6389.JPG</t>
  </si>
  <si>
    <t>IMG_6390.JPG</t>
  </si>
  <si>
    <t>IMG_6391.JPG</t>
  </si>
  <si>
    <t>IMG_6392.JPG</t>
  </si>
  <si>
    <t>IMG_6393.JPG</t>
  </si>
  <si>
    <t>IMG_6394.JPG</t>
  </si>
  <si>
    <t>IMG_6395.JPG</t>
  </si>
  <si>
    <t>IMG_6396.JPG</t>
  </si>
  <si>
    <t>IMG_6397.JPG</t>
  </si>
  <si>
    <t>IMG_6398.JPG</t>
  </si>
  <si>
    <t>IMG_6399.JPG</t>
  </si>
  <si>
    <t>IMG_6401.JPG</t>
  </si>
  <si>
    <t>X_KKJ</t>
  </si>
  <si>
    <t>Y_KKJ</t>
  </si>
  <si>
    <t>Z_KKJ</t>
  </si>
  <si>
    <t>Omega</t>
  </si>
  <si>
    <t>Phi</t>
  </si>
  <si>
    <t>Kappa</t>
  </si>
  <si>
    <t>img_6402</t>
  </si>
  <si>
    <t>img_6403</t>
  </si>
  <si>
    <t>img_6404</t>
  </si>
  <si>
    <t>img_6405</t>
  </si>
  <si>
    <t>img_6406</t>
  </si>
  <si>
    <t>IMG_6402.JPG</t>
  </si>
  <si>
    <t>IMG_6403.JPG</t>
  </si>
  <si>
    <t>IMG_6404.JPG</t>
  </si>
  <si>
    <t>IMG_6405.JPG</t>
  </si>
  <si>
    <t>IMG_6406.JPG</t>
  </si>
  <si>
    <t>img_6409</t>
  </si>
  <si>
    <t>img_6410</t>
  </si>
  <si>
    <t>img_6411</t>
  </si>
  <si>
    <t>img_6412</t>
  </si>
  <si>
    <t>img_6413</t>
  </si>
  <si>
    <t>img_6414</t>
  </si>
  <si>
    <t>img_6415</t>
  </si>
  <si>
    <t>Z_N60</t>
  </si>
  <si>
    <t>IMG_6408.JPG</t>
  </si>
  <si>
    <t>IMG_6409.JPG</t>
  </si>
  <si>
    <t>IMG_6410.JPG</t>
  </si>
  <si>
    <t>IMG_6411.JPG</t>
  </si>
  <si>
    <t>IMG_6412.JPG</t>
  </si>
  <si>
    <t>IMG_6413.JPG</t>
  </si>
  <si>
    <t>IMG_6414.JPG</t>
  </si>
  <si>
    <t>IMG_6415.JPG</t>
  </si>
  <si>
    <t>Camera positions from tacheometer coordinates to iWItness</t>
  </si>
  <si>
    <t>Image position (X0,Y0,Z0) and rotation (omega, phi, kappa) from iWitness orientation</t>
  </si>
  <si>
    <t>X_tacheom</t>
  </si>
  <si>
    <t>Y_tacheom</t>
  </si>
  <si>
    <t>Z_tacheom</t>
  </si>
  <si>
    <t>img_6358</t>
  </si>
  <si>
    <t>img_6359</t>
  </si>
  <si>
    <t>img_6360</t>
  </si>
  <si>
    <t>img_6361</t>
  </si>
  <si>
    <t>img_6362</t>
  </si>
  <si>
    <t>img_6363</t>
  </si>
  <si>
    <t>img_6364</t>
  </si>
  <si>
    <t>img_6365</t>
  </si>
  <si>
    <t>img_6366</t>
  </si>
  <si>
    <t>img_6367</t>
  </si>
  <si>
    <t>img_6368</t>
  </si>
  <si>
    <t>img_6369</t>
  </si>
  <si>
    <t>img_6370</t>
  </si>
  <si>
    <t>img_6371</t>
  </si>
  <si>
    <t>img_6372</t>
  </si>
  <si>
    <t>img_6373</t>
  </si>
  <si>
    <t>img_6374</t>
  </si>
  <si>
    <t>img_6375</t>
  </si>
  <si>
    <t>img_6376</t>
  </si>
  <si>
    <t>img_6377</t>
  </si>
  <si>
    <t>img_6379</t>
  </si>
  <si>
    <t>img_6380</t>
  </si>
  <si>
    <t>img_6381</t>
  </si>
  <si>
    <t>img_6382</t>
  </si>
  <si>
    <t>img_6383</t>
  </si>
  <si>
    <t>img_6384</t>
  </si>
  <si>
    <t>img_6386</t>
  </si>
  <si>
    <t>img_6387</t>
  </si>
  <si>
    <t>P0B and K29B left out because don't have field-measured coordinates</t>
  </si>
  <si>
    <t>IMG_6358.JPG</t>
  </si>
  <si>
    <t>IMG_6359.JPG</t>
  </si>
  <si>
    <t>IMG_6360.JPG</t>
  </si>
  <si>
    <t>IMG_6361.JPG</t>
  </si>
  <si>
    <t>IMG_6362.JPG</t>
  </si>
  <si>
    <t>IMG_6363.JPG</t>
  </si>
  <si>
    <t>IMG_6364.JPG</t>
  </si>
  <si>
    <t>IMG_6365.JPG</t>
  </si>
  <si>
    <t>IMG_6366.JPG</t>
  </si>
  <si>
    <t>IMG_6367.JPG</t>
  </si>
  <si>
    <t>IMG_6368.JPG</t>
  </si>
  <si>
    <t>IMG_6369.JPG</t>
  </si>
  <si>
    <t>IMG_6370.JPG</t>
  </si>
  <si>
    <t>IMG_6371.JPG</t>
  </si>
  <si>
    <t>IMG_6372.JPG</t>
  </si>
  <si>
    <t>IMG_6373.JPG</t>
  </si>
  <si>
    <t>IMG_6374.JPG</t>
  </si>
  <si>
    <t>IMG_6375.JPG</t>
  </si>
  <si>
    <t>IMG_6376.JPG</t>
  </si>
  <si>
    <t>IMG_6377.JPG</t>
  </si>
  <si>
    <t>IMG_6378.JPG</t>
  </si>
  <si>
    <t>IMG_6379.JPG</t>
  </si>
  <si>
    <t>IMG_6380.JPG</t>
  </si>
  <si>
    <t>IMG_6381.JPG</t>
  </si>
  <si>
    <t>IMG_6382.JPG</t>
  </si>
  <si>
    <t>IMG_6383.JPG</t>
  </si>
  <si>
    <t>IMG_6384.JPG</t>
  </si>
  <si>
    <t>IMG_6385.JPG</t>
  </si>
  <si>
    <t>IMG_6386.JPG</t>
  </si>
  <si>
    <t>IMG_6387.JPG</t>
  </si>
  <si>
    <t>img_6492</t>
  </si>
  <si>
    <t>img_6494</t>
  </si>
  <si>
    <t>img_6495</t>
  </si>
  <si>
    <t>img_6496</t>
  </si>
  <si>
    <t>img_6497</t>
  </si>
  <si>
    <t>img_6498</t>
  </si>
  <si>
    <t>img_6499</t>
  </si>
  <si>
    <t>img_6500</t>
  </si>
  <si>
    <t>img_6501</t>
  </si>
  <si>
    <t>img_6502</t>
  </si>
  <si>
    <t>img_6503</t>
  </si>
  <si>
    <t>img_6504</t>
  </si>
  <si>
    <t>img_6505</t>
  </si>
  <si>
    <t>img_6506</t>
  </si>
  <si>
    <t>img_6507</t>
  </si>
  <si>
    <t>img_6508</t>
  </si>
  <si>
    <t>img_6509</t>
  </si>
  <si>
    <t>img_6510</t>
  </si>
  <si>
    <t>img_6511</t>
  </si>
  <si>
    <t>img_6512</t>
  </si>
  <si>
    <t>img_6514</t>
  </si>
  <si>
    <t>img_6515</t>
  </si>
  <si>
    <t>img_6516</t>
  </si>
  <si>
    <t>img_6517</t>
  </si>
  <si>
    <t>img_6518</t>
  </si>
  <si>
    <t>img_6519</t>
  </si>
  <si>
    <t>img_6521</t>
  </si>
  <si>
    <t>img_6522</t>
  </si>
  <si>
    <t>When compared to images were taken in the morning (08.45), residuals were higher all over the image block.</t>
  </si>
  <si>
    <t>IMG_6492.JPG</t>
  </si>
  <si>
    <t>IMG_6494.JPG</t>
  </si>
  <si>
    <t>IMG_6495.JPG</t>
  </si>
  <si>
    <t>IMG_6496.JPG</t>
  </si>
  <si>
    <t>IMG_6497.JPG</t>
  </si>
  <si>
    <t>IMG_6498.JPG</t>
  </si>
  <si>
    <t>IMG_6499.JPG</t>
  </si>
  <si>
    <t>IMG_6500.JPG</t>
  </si>
  <si>
    <t>IMG_6501.JPG</t>
  </si>
  <si>
    <t>IMG_6502.JPG</t>
  </si>
  <si>
    <t>IMG_6503.JPG</t>
  </si>
  <si>
    <t>IMG_6504.JPG</t>
  </si>
  <si>
    <t>IMG_6505.JPG</t>
  </si>
  <si>
    <t>IMG_6506.JPG</t>
  </si>
  <si>
    <t>IMG_6507.JPG</t>
  </si>
  <si>
    <t>IMG_6508.JPG</t>
  </si>
  <si>
    <t>IMG_6509.JPG</t>
  </si>
  <si>
    <t>IMG_6510.JPG</t>
  </si>
  <si>
    <t>IMG_6511.JPG</t>
  </si>
  <si>
    <t>IMG_6512.JPG</t>
  </si>
  <si>
    <t>IMG_6513.JPG</t>
  </si>
  <si>
    <t>IMG_6514.JPG</t>
  </si>
  <si>
    <t>IMG_6515.JPG</t>
  </si>
  <si>
    <t>IMG_6516.JPG</t>
  </si>
  <si>
    <t>IMG_6517.JPG</t>
  </si>
  <si>
    <t>IMG_6518.JPG</t>
  </si>
  <si>
    <t>IMG_6519.JPG</t>
  </si>
  <si>
    <t>IMG_6520.JPG</t>
  </si>
  <si>
    <t>IMG_6521.JPG</t>
  </si>
  <si>
    <t>IMG_6522.JPG</t>
  </si>
  <si>
    <t>img_6530</t>
  </si>
  <si>
    <t>img_6531</t>
  </si>
  <si>
    <t>img_6532</t>
  </si>
  <si>
    <t>img_6533</t>
  </si>
  <si>
    <t>img_6534</t>
  </si>
  <si>
    <t>img_6535</t>
  </si>
  <si>
    <t>img_6536</t>
  </si>
  <si>
    <t>img_6537</t>
  </si>
  <si>
    <t>img_6538</t>
  </si>
  <si>
    <t>img_6539</t>
  </si>
  <si>
    <t>img_6540</t>
  </si>
  <si>
    <t>img_6541</t>
  </si>
  <si>
    <t>img_6542</t>
  </si>
  <si>
    <t>img_6543</t>
  </si>
  <si>
    <t>img_6544</t>
  </si>
  <si>
    <t>img_6545</t>
  </si>
  <si>
    <t>img_6546</t>
  </si>
  <si>
    <t>img_6547</t>
  </si>
  <si>
    <t>img_6548</t>
  </si>
  <si>
    <t>img_6549</t>
  </si>
  <si>
    <t>img_6551</t>
  </si>
  <si>
    <t>img_6552</t>
  </si>
  <si>
    <t>img_6553</t>
  </si>
  <si>
    <t>img_6554</t>
  </si>
  <si>
    <t>img_6555</t>
  </si>
  <si>
    <t>img_6556</t>
  </si>
  <si>
    <t>img_6558</t>
  </si>
  <si>
    <t>img_6559</t>
  </si>
  <si>
    <t>IMG_6530.jpg</t>
  </si>
  <si>
    <t>IMG_6531.jpg</t>
  </si>
  <si>
    <t>IMG_6532.jpg</t>
  </si>
  <si>
    <t>IMG_6533.jpg</t>
  </si>
  <si>
    <t>IMG_6534.jpg</t>
  </si>
  <si>
    <t>IMG_6535.jpg</t>
  </si>
  <si>
    <t>IMG_6536.jpg</t>
  </si>
  <si>
    <t>IMG_6537.jpg</t>
  </si>
  <si>
    <t>IMG_6538.jpg</t>
  </si>
  <si>
    <t>IMG_6539.jpg</t>
  </si>
  <si>
    <t>IMG_6540.jpg</t>
  </si>
  <si>
    <t>IMG_6541.jpg</t>
  </si>
  <si>
    <t>IMG_6542.jpg</t>
  </si>
  <si>
    <t>IMG_6543.jpg</t>
  </si>
  <si>
    <t>IMG_6544.jpg</t>
  </si>
  <si>
    <t>IMG_6545.jpg</t>
  </si>
  <si>
    <t>IMG_6546.jpg</t>
  </si>
  <si>
    <t>IMG_6547.jpg</t>
  </si>
  <si>
    <t>IMG_6548.jpg</t>
  </si>
  <si>
    <t>IMG_6549.jpg</t>
  </si>
  <si>
    <t>IMG_6550.jpg</t>
  </si>
  <si>
    <t>IMG_6551.jpg</t>
  </si>
  <si>
    <t>IMG_6552.jpg</t>
  </si>
  <si>
    <t>IMG_6553.jpg</t>
  </si>
  <si>
    <t>IMG_6554.jpg</t>
  </si>
  <si>
    <t>IMG_6555.jpg</t>
  </si>
  <si>
    <t>IMG_6556.jpg</t>
  </si>
  <si>
    <t>IMG_6557.jpg</t>
  </si>
  <si>
    <t>IMG_6558.jpg</t>
  </si>
  <si>
    <t>IMG_6559.jpg</t>
  </si>
  <si>
    <t>K36</t>
  </si>
  <si>
    <t>K37</t>
  </si>
  <si>
    <t>img_6621</t>
  </si>
  <si>
    <t>img_6622</t>
  </si>
  <si>
    <t>img_6623</t>
  </si>
  <si>
    <t>img_6624</t>
  </si>
  <si>
    <t>img_6625</t>
  </si>
  <si>
    <t>img_6626</t>
  </si>
  <si>
    <t>img_6627</t>
  </si>
  <si>
    <t>img_6628</t>
  </si>
  <si>
    <t>img_6629</t>
  </si>
  <si>
    <t>img_6630</t>
  </si>
  <si>
    <t>img_6631</t>
  </si>
  <si>
    <t>img_6632</t>
  </si>
  <si>
    <t>img_6633</t>
  </si>
  <si>
    <t>img_6634</t>
  </si>
  <si>
    <t>img_6635</t>
  </si>
  <si>
    <t>img_6636</t>
  </si>
  <si>
    <t>img_6637</t>
  </si>
  <si>
    <t>img_6638</t>
  </si>
  <si>
    <t>img_6639</t>
  </si>
  <si>
    <t>img_6640</t>
  </si>
  <si>
    <t>img_6642</t>
  </si>
  <si>
    <t>img_6643</t>
  </si>
  <si>
    <t>img_6644</t>
  </si>
  <si>
    <t>img_6645</t>
  </si>
  <si>
    <t>img_6646</t>
  </si>
  <si>
    <t>img_6647</t>
  </si>
  <si>
    <t>img_6648</t>
  </si>
  <si>
    <t>img_6649</t>
  </si>
  <si>
    <t>P0B and K29B left out because don't have field-measured coordinates. K22 no picture taken.</t>
  </si>
  <si>
    <t>IMG_6621.JPG</t>
  </si>
  <si>
    <t>IMG_6622.JPG</t>
  </si>
  <si>
    <t>IMG_6623.JPG</t>
  </si>
  <si>
    <t>IMG_6624.JPG</t>
  </si>
  <si>
    <t>IMG_6625.JPG</t>
  </si>
  <si>
    <t>IMG_6626.JPG</t>
  </si>
  <si>
    <t>IMG_6627.JPG</t>
  </si>
  <si>
    <t>IMG_6628.JPG</t>
  </si>
  <si>
    <t>IMG_6629.JPG</t>
  </si>
  <si>
    <t>IMG_6630.JPG</t>
  </si>
  <si>
    <t>IMG_6631.JPG</t>
  </si>
  <si>
    <t>IMG_6632.JPG</t>
  </si>
  <si>
    <t>IMG_6633.JPG</t>
  </si>
  <si>
    <t>IMG_6634.JPG</t>
  </si>
  <si>
    <t>IMG_6635.JPG</t>
  </si>
  <si>
    <t>IMG_6636.JPG</t>
  </si>
  <si>
    <t>IMG_6637.JPG</t>
  </si>
  <si>
    <t>IMG_6638.JPG</t>
  </si>
  <si>
    <t>IMG_6639.JPG</t>
  </si>
  <si>
    <t>IMG_6640.JPG</t>
  </si>
  <si>
    <t>IMG_6641.JPG</t>
  </si>
  <si>
    <t>IMG_6642.JPG</t>
  </si>
  <si>
    <t>IMG_6643.JPG</t>
  </si>
  <si>
    <t>IMG_6644.JPG</t>
  </si>
  <si>
    <t>IMG_6645.JPG</t>
  </si>
  <si>
    <t>IMG_6646.JPG</t>
  </si>
  <si>
    <t>IMG_6647.JPG</t>
  </si>
  <si>
    <t>IMG_6648.JPG</t>
  </si>
  <si>
    <t>IMG_6649.JPG</t>
  </si>
  <si>
    <t>IMG_6650.JPG</t>
  </si>
  <si>
    <t>img_6416</t>
  </si>
  <si>
    <t>img_6417</t>
  </si>
  <si>
    <t>img_6418</t>
  </si>
  <si>
    <t>img_6419</t>
  </si>
  <si>
    <t>img_6420</t>
  </si>
  <si>
    <t>img_6421</t>
  </si>
  <si>
    <t>img_6422</t>
  </si>
  <si>
    <t>img_6423</t>
  </si>
  <si>
    <t>img_6424</t>
  </si>
  <si>
    <t>img_6425</t>
  </si>
  <si>
    <t>img_6426</t>
  </si>
  <si>
    <t>img_6427</t>
  </si>
  <si>
    <t>img_6428</t>
  </si>
  <si>
    <t>img_6429</t>
  </si>
  <si>
    <t>img_6430</t>
  </si>
  <si>
    <t>img_6431</t>
  </si>
  <si>
    <t>IMG_6416.JPG</t>
  </si>
  <si>
    <t>IMG_6417.JPG</t>
  </si>
  <si>
    <t>IMG_6418.JPG</t>
  </si>
  <si>
    <t>IMG_6419.JPG</t>
  </si>
  <si>
    <t>IMG_6420.JPG</t>
  </si>
  <si>
    <t>IMG_6421.JPG</t>
  </si>
  <si>
    <t>IMG_6422.JPG</t>
  </si>
  <si>
    <t>IMG_6423.JPG</t>
  </si>
  <si>
    <t>IMG_6424.JPG</t>
  </si>
  <si>
    <t>IMG_6425.JPG</t>
  </si>
  <si>
    <t>IMG_6426.JPG</t>
  </si>
  <si>
    <t>IMG_6427.JPG</t>
  </si>
  <si>
    <t>IMG_6428.JPG</t>
  </si>
  <si>
    <t>IMG_6429.JPG</t>
  </si>
  <si>
    <t>IMG_6430.JPG</t>
  </si>
  <si>
    <t>IMG_6431.JPG</t>
  </si>
  <si>
    <t>img_6433</t>
  </si>
  <si>
    <t>img_6434</t>
  </si>
  <si>
    <t>img_6435</t>
  </si>
  <si>
    <t>img_6436</t>
  </si>
  <si>
    <t>img_6437</t>
  </si>
  <si>
    <t>img_6438</t>
  </si>
  <si>
    <t>img_6439</t>
  </si>
  <si>
    <t>img_6440</t>
  </si>
  <si>
    <t>img_6441</t>
  </si>
  <si>
    <t>img_6442</t>
  </si>
  <si>
    <t>img_6444</t>
  </si>
  <si>
    <t>img_6446</t>
  </si>
  <si>
    <t>img_6447</t>
  </si>
  <si>
    <t>img_6448</t>
  </si>
  <si>
    <t>img_6449</t>
  </si>
  <si>
    <t>img_6450</t>
  </si>
  <si>
    <t>img_6451</t>
  </si>
  <si>
    <t>img_6452</t>
  </si>
  <si>
    <t>img_6453</t>
  </si>
  <si>
    <t>img_6454</t>
  </si>
  <si>
    <t>Images 6443 and 6445 had highr RMS, these were left out from orientation</t>
  </si>
  <si>
    <t>IMG_6433.JPG</t>
  </si>
  <si>
    <t>IMG_6434.JPG</t>
  </si>
  <si>
    <t>IMG_6435.JPG</t>
  </si>
  <si>
    <t>IMG_6436.JPG</t>
  </si>
  <si>
    <t>IMG_6437.JPG</t>
  </si>
  <si>
    <t>IMG_6438.JPG</t>
  </si>
  <si>
    <t>IMG_6439.JPG</t>
  </si>
  <si>
    <t>IMG_6440.JPG</t>
  </si>
  <si>
    <t>IMG_6441.JPG</t>
  </si>
  <si>
    <t>IMG_6442.JPG</t>
  </si>
  <si>
    <t>IMG_6444.JPG</t>
  </si>
  <si>
    <t>IMG_6446.JPG</t>
  </si>
  <si>
    <t>IMG_6447.JPG</t>
  </si>
  <si>
    <t>IMG_6448.JPG</t>
  </si>
  <si>
    <t>IMG_6449.JPG</t>
  </si>
  <si>
    <t>IMG_6450.JPG</t>
  </si>
  <si>
    <t>IMG_6451.JPG</t>
  </si>
  <si>
    <t>IMG_6452.JPG</t>
  </si>
  <si>
    <t>IMG_6453.JPG</t>
  </si>
  <si>
    <t>IMG_6454.JPG</t>
  </si>
  <si>
    <t>img_6455</t>
  </si>
  <si>
    <t>img_6456</t>
  </si>
  <si>
    <t>img_6457</t>
  </si>
  <si>
    <t>img_6458</t>
  </si>
  <si>
    <t>img_6459</t>
  </si>
  <si>
    <t>img_6460</t>
  </si>
  <si>
    <t>img_6461</t>
  </si>
  <si>
    <t>img_6462</t>
  </si>
  <si>
    <t>img_6463</t>
  </si>
  <si>
    <t>img_6464</t>
  </si>
  <si>
    <t>img_6465</t>
  </si>
  <si>
    <t>img_6466</t>
  </si>
  <si>
    <t>img_6467</t>
  </si>
  <si>
    <t>img_6468</t>
  </si>
  <si>
    <t>img_6469</t>
  </si>
  <si>
    <t>IMG_6455.JPG</t>
  </si>
  <si>
    <t>IMG_6456.JPG</t>
  </si>
  <si>
    <t>IMG_6457.JPG</t>
  </si>
  <si>
    <t>IMG_6458.JPG</t>
  </si>
  <si>
    <t>IMG_6459.JPG</t>
  </si>
  <si>
    <t>IMG_6460.JPG</t>
  </si>
  <si>
    <t>IMG_6461.JPG</t>
  </si>
  <si>
    <t>IMG_6462.JPG</t>
  </si>
  <si>
    <t>IMG_6463.JPG</t>
  </si>
  <si>
    <t>IMG_6464.JPG</t>
  </si>
  <si>
    <t>IMG_6465.JPG</t>
  </si>
  <si>
    <t>IMG_6466.JPG</t>
  </si>
  <si>
    <t>IMG_6467.JPG</t>
  </si>
  <si>
    <t>IMG_6468.JPG</t>
  </si>
  <si>
    <t>IMG_6469.JPG</t>
  </si>
  <si>
    <t>img_6471</t>
  </si>
  <si>
    <t>img_6472</t>
  </si>
  <si>
    <t>img_6473</t>
  </si>
  <si>
    <t>img_6474</t>
  </si>
  <si>
    <t>img_6475</t>
  </si>
  <si>
    <t>img_6476</t>
  </si>
  <si>
    <t>img_6477</t>
  </si>
  <si>
    <t>img_6478</t>
  </si>
  <si>
    <t>img_6479</t>
  </si>
  <si>
    <t>img_6480</t>
  </si>
  <si>
    <t>img_6481</t>
  </si>
  <si>
    <t>img_6482</t>
  </si>
  <si>
    <t>img_6483</t>
  </si>
  <si>
    <t>img_6485</t>
  </si>
  <si>
    <t>img_6486</t>
  </si>
  <si>
    <t>img_6489</t>
  </si>
  <si>
    <t>img_6490</t>
  </si>
  <si>
    <t>Images 6484, 6487, 6488 and 6491 not oriented because of high RMS, which was most likely due to wind.</t>
  </si>
  <si>
    <t>IMG_6471.JPG</t>
  </si>
  <si>
    <t>IMG_6472.JPG</t>
  </si>
  <si>
    <t>IMG_6473.JPG</t>
  </si>
  <si>
    <t>IMG_6474.JPG</t>
  </si>
  <si>
    <t>IMG_6475.JPG</t>
  </si>
  <si>
    <t>IMG_6476.JPG</t>
  </si>
  <si>
    <t>IMG_6477.JPG</t>
  </si>
  <si>
    <t>IMG_6478.JPG</t>
  </si>
  <si>
    <t>IMG_6479.JPG</t>
  </si>
  <si>
    <t>IMG_6480.JPG</t>
  </si>
  <si>
    <t>IMG_6481.JPG</t>
  </si>
  <si>
    <t>IMG_6482.JPG</t>
  </si>
  <si>
    <t>IMG_6483.JPG</t>
  </si>
  <si>
    <t>IMG_6485.JPG</t>
  </si>
  <si>
    <t>IMG_6486.JPG</t>
  </si>
  <si>
    <t>IMG_6489.JPG</t>
  </si>
  <si>
    <t>IMG_6490.JPG</t>
  </si>
  <si>
    <t>img_6560</t>
  </si>
  <si>
    <t>img_6561</t>
  </si>
  <si>
    <t>img_6562</t>
  </si>
  <si>
    <t>img_6563</t>
  </si>
  <si>
    <t>img_6564</t>
  </si>
  <si>
    <t>img_6565</t>
  </si>
  <si>
    <t>img_6566</t>
  </si>
  <si>
    <t>img_6567</t>
  </si>
  <si>
    <t>img_6568</t>
  </si>
  <si>
    <t>img_6569</t>
  </si>
  <si>
    <t>img_6570</t>
  </si>
  <si>
    <t>img_6571</t>
  </si>
  <si>
    <t>img_6573</t>
  </si>
  <si>
    <t>img_6574</t>
  </si>
  <si>
    <t>img_6575</t>
  </si>
  <si>
    <t>img_6576</t>
  </si>
  <si>
    <t>img_6577</t>
  </si>
  <si>
    <t>img_6578</t>
  </si>
  <si>
    <t>img_6579</t>
  </si>
  <si>
    <t>K29B (img_6572) not used as control point, because it was not georeferenced with tacheometer.</t>
  </si>
  <si>
    <t>IMG_6560.jpg</t>
  </si>
  <si>
    <t>IMG_6561.jpg</t>
  </si>
  <si>
    <t>IMG_6562.jpg</t>
  </si>
  <si>
    <t>IMG_6563.jpg</t>
  </si>
  <si>
    <t>IMG_6564.jpg</t>
  </si>
  <si>
    <t>IMG_6565.jpg</t>
  </si>
  <si>
    <t>IMG_6566.jpg</t>
  </si>
  <si>
    <t>IMG_6567.jpg</t>
  </si>
  <si>
    <t>IMG_6568.jpg</t>
  </si>
  <si>
    <t>IMG_6569.jpg</t>
  </si>
  <si>
    <t>IMG_6570.jpg</t>
  </si>
  <si>
    <t>IMG_6571.jpg</t>
  </si>
  <si>
    <t>IMG_6572.jpg</t>
  </si>
  <si>
    <t>IMG_6573.jpg</t>
  </si>
  <si>
    <t>IMG_6574.jpg</t>
  </si>
  <si>
    <t>IMG_6575.jpg</t>
  </si>
  <si>
    <t>IMG_6576.jpg</t>
  </si>
  <si>
    <t>IMG_6577.jpg</t>
  </si>
  <si>
    <t>IMG_6578.jpg</t>
  </si>
  <si>
    <t>IMG_6579.jpg</t>
  </si>
  <si>
    <t>img_6580</t>
  </si>
  <si>
    <t>img_6581</t>
  </si>
  <si>
    <t>img_6582</t>
  </si>
  <si>
    <t>img_6583</t>
  </si>
  <si>
    <t>img_6584</t>
  </si>
  <si>
    <t>img_6585</t>
  </si>
  <si>
    <t>img_6586</t>
  </si>
  <si>
    <t>img_6587</t>
  </si>
  <si>
    <t>img_6588</t>
  </si>
  <si>
    <t>img_6589</t>
  </si>
  <si>
    <t>img_6590</t>
  </si>
  <si>
    <t>img_6591</t>
  </si>
  <si>
    <t>img_6592</t>
  </si>
  <si>
    <t>img_6593</t>
  </si>
  <si>
    <t>img_6594</t>
  </si>
  <si>
    <t>img_6595</t>
  </si>
  <si>
    <t>img_6596</t>
  </si>
  <si>
    <t>img_6597</t>
  </si>
  <si>
    <t>img_6598</t>
  </si>
  <si>
    <t>img_6599</t>
  </si>
  <si>
    <t>img_6600</t>
  </si>
  <si>
    <t>img_6601</t>
  </si>
  <si>
    <t>img_6602</t>
  </si>
  <si>
    <t>img_6603</t>
  </si>
  <si>
    <t>img_6604</t>
  </si>
  <si>
    <t>img_6605</t>
  </si>
  <si>
    <t>img_6606</t>
  </si>
  <si>
    <t>img_6607</t>
  </si>
  <si>
    <t>img_6608</t>
  </si>
  <si>
    <t>img_6609</t>
  </si>
  <si>
    <t>img_6610</t>
  </si>
  <si>
    <t>Also in some other images, observations concentrated on one side of the image because few good points could be found in spruce canopies.</t>
  </si>
  <si>
    <t>IMG_6580.jpg</t>
  </si>
  <si>
    <t>IMG_6581.jpg</t>
  </si>
  <si>
    <t>IMG_6582.jpg</t>
  </si>
  <si>
    <t>IMG_6583.jpg</t>
  </si>
  <si>
    <t>IMG_6584.jpg</t>
  </si>
  <si>
    <t>IMG_6585.jpg</t>
  </si>
  <si>
    <t>IMG_6586.jpg</t>
  </si>
  <si>
    <t>IMG_6587.jpg</t>
  </si>
  <si>
    <t>IMG_6588.jpg</t>
  </si>
  <si>
    <t>IMG_6589.jpg</t>
  </si>
  <si>
    <t>IMG_6590.jpg</t>
  </si>
  <si>
    <t>IMG_6591.jpg</t>
  </si>
  <si>
    <t>IMG_6592.jpg</t>
  </si>
  <si>
    <t>IMG_6593.jpg</t>
  </si>
  <si>
    <t>IMG_6594.jpg</t>
  </si>
  <si>
    <t>IMG_6595.jpg</t>
  </si>
  <si>
    <t>IMG_6596.jpg</t>
  </si>
  <si>
    <t>IMG_6597.jpg</t>
  </si>
  <si>
    <t>IMG_6598.jpg</t>
  </si>
  <si>
    <t>IMG_6599.jpg</t>
  </si>
  <si>
    <t>IMG_6600.jpg</t>
  </si>
  <si>
    <t>IMG_6601.jpg</t>
  </si>
  <si>
    <t>IMG_6602.jpg</t>
  </si>
  <si>
    <t>IMG_6603.jpg</t>
  </si>
  <si>
    <t>IMG_6604.jpg</t>
  </si>
  <si>
    <t>IMG_6605.jpg</t>
  </si>
  <si>
    <t>IMG_6606.jpg</t>
  </si>
  <si>
    <t>IMG_6607.jpg</t>
  </si>
  <si>
    <t>IMG_6608.jpg</t>
  </si>
  <si>
    <t>IMG_6609.jpg</t>
  </si>
  <si>
    <t>IMG_6610.jpg</t>
  </si>
  <si>
    <t>Common points were difficult to find because images taken from different directions.</t>
  </si>
  <si>
    <t>RMS relatively high (1.56) although imagew taken in the evening/afternoon (no wind). Images 6597 and 6598 had higher RMS than the others.</t>
  </si>
  <si>
    <t xml:space="preserve">Images taken of trees nr 115 and 116. In addition, 3 images of tree nr 113 oriented with this block (img 6608-6610). Image 6610 has few observations (orientation nmaybe not very reliable). </t>
  </si>
  <si>
    <t>img_6611</t>
  </si>
  <si>
    <t>img_6612</t>
  </si>
  <si>
    <t>img_6613</t>
  </si>
  <si>
    <t>img_6614</t>
  </si>
  <si>
    <t>img_6615</t>
  </si>
  <si>
    <t>img_6616</t>
  </si>
  <si>
    <t>img_6617</t>
  </si>
  <si>
    <t>img_6618</t>
  </si>
  <si>
    <t>img_6619</t>
  </si>
  <si>
    <t>img_6620</t>
  </si>
  <si>
    <t>IMG_6611.jpg</t>
  </si>
  <si>
    <t>IMG_6612.jpg</t>
  </si>
  <si>
    <t>IMG_6613.jpg</t>
  </si>
  <si>
    <t>IMG_6614.jpg</t>
  </si>
  <si>
    <t>IMG_6615.jpg</t>
  </si>
  <si>
    <t>IMG_6616.jpg</t>
  </si>
  <si>
    <t>IMG_6617.jpg</t>
  </si>
  <si>
    <t>IMG_6618.jpg</t>
  </si>
  <si>
    <t>IMG_6619.jpg</t>
  </si>
  <si>
    <t>IMG_6620.jpg</t>
  </si>
  <si>
    <t>In images 6613 and 6619 points concentrated on small area (&lt;30% of the image area).</t>
  </si>
  <si>
    <t>3 images taken from K37 were not orientated (index nr 6525, 6526 and 6652) because enough common points with other images not found for reliable orientation.</t>
  </si>
  <si>
    <t>Points P0B, K29B, K36 and K37 not used as ground control points because don't have field-measured coordinates</t>
  </si>
  <si>
    <t>IMG_6524.JPG</t>
  </si>
  <si>
    <t>IMG_6527.JPG</t>
  </si>
  <si>
    <t>IMG_6528.JPG</t>
  </si>
  <si>
    <t>IMG_6529.JPG</t>
  </si>
  <si>
    <t>IMG_6651.JPG</t>
  </si>
  <si>
    <t xml:space="preserve">Project total RMS high, 1.83 pixels, probably due to wind. </t>
  </si>
  <si>
    <r>
      <t xml:space="preserve">A couple of images had somewhat higher residuals than others (residual 6-8 </t>
    </r>
    <r>
      <rPr>
        <sz val="11"/>
        <color indexed="10"/>
        <rFont val="Calibri"/>
        <family val="2"/>
      </rPr>
      <t>µm, compared to 3-4 µm in most images in the block)</t>
    </r>
    <r>
      <rPr>
        <sz val="11"/>
        <color indexed="10"/>
        <rFont val="Calibri"/>
        <family val="2"/>
      </rPr>
      <t>, these were however not removed because there were so many of the and difference in RMS was not distinct.</t>
    </r>
  </si>
  <si>
    <t xml:space="preserve">Images taken from points K36 and K37 oriented with this block (2 images from K36 at 12.45, 1 image from K37 at 12.45 and 1 image from K36 at night, index nr 6524, 6527, 6528, 6529 and 6651). </t>
  </si>
  <si>
    <t>img_6353</t>
  </si>
  <si>
    <t>img_6354</t>
  </si>
  <si>
    <t>img_6355</t>
  </si>
  <si>
    <t>img_6356</t>
  </si>
  <si>
    <t>img_6357</t>
  </si>
  <si>
    <t>IMG_6353.JPG</t>
  </si>
  <si>
    <t>IMG_6354.JPG</t>
  </si>
  <si>
    <t>IMG_6355.JPG</t>
  </si>
  <si>
    <t>IMG_6356.JPG</t>
  </si>
  <si>
    <t>IMG_6357.JPG</t>
  </si>
  <si>
    <t>Not reliable orientation, too few images in the block, don't use!!!</t>
  </si>
  <si>
    <t>Point K29B left out from control points, because it did not have Z.</t>
  </si>
  <si>
    <t>Z_ground</t>
  </si>
  <si>
    <t>Height</t>
  </si>
  <si>
    <t>Offset</t>
  </si>
  <si>
    <t>Z1</t>
  </si>
  <si>
    <t>Z2</t>
  </si>
  <si>
    <t>Sum of squares</t>
  </si>
  <si>
    <t>Diff</t>
  </si>
  <si>
    <t>Diff_squared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</si>
</sst>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3" fillId="0" borderId="0" xfId="0" applyFont="1" applyFill="1" applyAlignment="1">
      <alignment/>
    </xf>
    <xf numFmtId="0" fontId="41" fillId="0" borderId="0" xfId="0" applyFont="1" applyAlignment="1">
      <alignment/>
    </xf>
    <xf numFmtId="0" fontId="0" fillId="34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>
      <alignment/>
    </xf>
    <xf numFmtId="0" fontId="41" fillId="33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5" sqref="B5:B7"/>
    </sheetView>
  </sheetViews>
  <sheetFormatPr defaultColWidth="9.140625" defaultRowHeight="15"/>
  <cols>
    <col min="1" max="1" width="10.00390625" style="0" customWidth="1"/>
    <col min="2" max="2" width="10.57421875" style="0" bestFit="1" customWidth="1"/>
  </cols>
  <sheetData>
    <row r="1" ht="15">
      <c r="A1" s="7" t="s">
        <v>91</v>
      </c>
    </row>
    <row r="2" spans="1:2" ht="15">
      <c r="A2" s="1" t="s">
        <v>67</v>
      </c>
      <c r="B2" s="2">
        <v>2516599.425922307</v>
      </c>
    </row>
    <row r="3" spans="1:2" ht="15">
      <c r="A3" s="1" t="s">
        <v>68</v>
      </c>
      <c r="B3" s="2">
        <v>6856523.191094031</v>
      </c>
    </row>
    <row r="4" spans="1:2" ht="15">
      <c r="A4" s="1" t="s">
        <v>69</v>
      </c>
      <c r="B4" s="3">
        <v>-2.74014421220408</v>
      </c>
    </row>
    <row r="5" spans="1:2" ht="15">
      <c r="A5" s="1" t="s">
        <v>72</v>
      </c>
      <c r="B5" s="2">
        <v>2516600</v>
      </c>
    </row>
    <row r="6" spans="1:2" ht="15">
      <c r="A6" s="1" t="s">
        <v>73</v>
      </c>
      <c r="B6" s="2">
        <v>6856515</v>
      </c>
    </row>
    <row r="7" spans="1:3" ht="15">
      <c r="A7" s="1" t="s">
        <v>109</v>
      </c>
      <c r="B7" s="2">
        <f>Z_offset!M1</f>
        <v>140.87534355588895</v>
      </c>
      <c r="C7" s="7"/>
    </row>
    <row r="8" spans="1:2" ht="15">
      <c r="A8" s="1"/>
      <c r="B8" s="5"/>
    </row>
    <row r="9" ht="15">
      <c r="A9" s="6" t="s">
        <v>90</v>
      </c>
    </row>
    <row r="10" spans="1:3" ht="15">
      <c r="A10" s="1" t="s">
        <v>92</v>
      </c>
      <c r="B10" s="8">
        <v>1.588</v>
      </c>
      <c r="C10" t="s">
        <v>97</v>
      </c>
    </row>
    <row r="11" spans="1:3" ht="15">
      <c r="A11" s="1" t="s">
        <v>93</v>
      </c>
      <c r="B11" s="8">
        <v>0.028</v>
      </c>
      <c r="C11" t="s">
        <v>96</v>
      </c>
    </row>
    <row r="12" spans="1:3" ht="15">
      <c r="A12" s="1" t="s">
        <v>94</v>
      </c>
      <c r="B12" s="8">
        <v>-0.054</v>
      </c>
      <c r="C12" t="s">
        <v>95</v>
      </c>
    </row>
  </sheetData>
  <sheetProtection/>
  <printOptions/>
  <pageMargins left="0.7" right="0.7" top="0.75" bottom="0.75" header="0.3" footer="0.3"/>
  <pageSetup horizontalDpi="300" verticalDpi="3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C1">
      <selection activeCell="S3" sqref="S3:U30"/>
    </sheetView>
  </sheetViews>
  <sheetFormatPr defaultColWidth="9.140625" defaultRowHeight="15"/>
  <cols>
    <col min="1" max="1" width="13.140625" style="0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10</v>
      </c>
      <c r="B3" s="9">
        <v>180</v>
      </c>
      <c r="C3" s="9">
        <v>0</v>
      </c>
      <c r="D3" s="9" t="s">
        <v>341</v>
      </c>
      <c r="E3" s="11">
        <f>VLOOKUP($A3,'gcp_rotation&amp;shift'!$A$1:$J$52,8,FALSE)</f>
        <v>5.486370743717998</v>
      </c>
      <c r="F3" s="11">
        <f>VLOOKUP($A3,'gcp_rotation&amp;shift'!$A$1:$J$52,9,FALSE)</f>
        <v>11.07881177123636</v>
      </c>
      <c r="G3" s="11">
        <f>VLOOKUP($A3,'gcp_rotation&amp;shift'!$A$1:$J$52,10,FALSE)</f>
        <v>0.4070000000000107</v>
      </c>
      <c r="H3" s="4">
        <f>(Parameters!$B$10+Parameters!$B$11)-(Parameters!$B$10+Parameters!$B$12)</f>
        <v>0.08200000000000007</v>
      </c>
      <c r="I3">
        <f>RADIANS(C3)</f>
        <v>0</v>
      </c>
      <c r="J3">
        <f>H3*COS(I3)</f>
        <v>0.08200000000000007</v>
      </c>
      <c r="K3">
        <f>IF(B3-90&gt;0,B3-90,B3-90+360)</f>
        <v>90</v>
      </c>
      <c r="L3">
        <f>IF(K3&gt;=180,RADIANS(360-K3),-RADIANS(K3))</f>
        <v>-1.5707963267948966</v>
      </c>
      <c r="M3">
        <f>J3*COS(L3)</f>
        <v>5.0231086651253465E-18</v>
      </c>
      <c r="N3">
        <f>J3*SIN(L3)</f>
        <v>-0.08200000000000007</v>
      </c>
      <c r="O3">
        <f>H3*SIN(I3)</f>
        <v>0</v>
      </c>
      <c r="P3" s="10">
        <f>E3+M3</f>
        <v>5.486370743717998</v>
      </c>
      <c r="Q3" s="10">
        <f>F3+N3</f>
        <v>10.99681177123636</v>
      </c>
      <c r="R3" s="10">
        <f>G3+Parameters!$B$10+Parameters!$B$12+O3</f>
        <v>1.9410000000000107</v>
      </c>
      <c r="S3" s="4">
        <f>P3+Parameters!$B$5</f>
        <v>2516605.4863707437</v>
      </c>
      <c r="T3" s="4">
        <f>Q3+Parameters!$B$6</f>
        <v>6856525.996811771</v>
      </c>
      <c r="U3" s="4">
        <f>R3+Parameters!$B$7</f>
        <v>142.81634355588895</v>
      </c>
    </row>
    <row r="4" spans="1:21" ht="15">
      <c r="A4" s="9" t="s">
        <v>11</v>
      </c>
      <c r="B4" s="9">
        <v>180</v>
      </c>
      <c r="C4" s="9">
        <v>0</v>
      </c>
      <c r="D4" s="9" t="s">
        <v>342</v>
      </c>
      <c r="E4" s="11">
        <f>VLOOKUP($A4,'gcp_rotation&amp;shift'!$A$1:$J$52,8,FALSE)</f>
        <v>1.1762201683595777</v>
      </c>
      <c r="F4" s="11">
        <f>VLOOKUP($A4,'gcp_rotation&amp;shift'!$A$1:$J$52,9,FALSE)</f>
        <v>10.890652216039598</v>
      </c>
      <c r="G4" s="11">
        <f>VLOOKUP($A4,'gcp_rotation&amp;shift'!$A$1:$J$52,10,FALSE)</f>
        <v>0.27600000000001046</v>
      </c>
      <c r="H4" s="4">
        <f>(Parameters!$B$10+Parameters!$B$11)-(Parameters!$B$10+Parameters!$B$12)</f>
        <v>0.08200000000000007</v>
      </c>
      <c r="I4">
        <f aca="true" t="shared" si="0" ref="I4:I27">RADIANS(C4)</f>
        <v>0</v>
      </c>
      <c r="J4">
        <f aca="true" t="shared" si="1" ref="J4:J27">H4*COS(I4)</f>
        <v>0.08200000000000007</v>
      </c>
      <c r="K4">
        <f aca="true" t="shared" si="2" ref="K4:K27">IF(B4-90&gt;0,B4-90,B4-90+360)</f>
        <v>90</v>
      </c>
      <c r="L4">
        <f aca="true" t="shared" si="3" ref="L4:L27">IF(K4&gt;=180,RADIANS(360-K4),-RADIANS(K4))</f>
        <v>-1.5707963267948966</v>
      </c>
      <c r="M4">
        <f aca="true" t="shared" si="4" ref="M4:M27">J4*COS(L4)</f>
        <v>5.0231086651253465E-18</v>
      </c>
      <c r="N4">
        <f aca="true" t="shared" si="5" ref="N4:N27">J4*SIN(L4)</f>
        <v>-0.08200000000000007</v>
      </c>
      <c r="O4">
        <f aca="true" t="shared" si="6" ref="O4:O27">H4*SIN(I4)</f>
        <v>0</v>
      </c>
      <c r="P4" s="10">
        <f aca="true" t="shared" si="7" ref="P4:Q27">E4+M4</f>
        <v>1.1762201683595777</v>
      </c>
      <c r="Q4" s="10">
        <f t="shared" si="7"/>
        <v>10.808652216039597</v>
      </c>
      <c r="R4" s="10">
        <f>G4+Parameters!$B$10+Parameters!$B$12+O4</f>
        <v>1.8100000000000105</v>
      </c>
      <c r="S4" s="4">
        <f>P4+Parameters!$B$5</f>
        <v>2516601.1762201684</v>
      </c>
      <c r="T4" s="4">
        <f>Q4+Parameters!$B$6</f>
        <v>6856525.808652216</v>
      </c>
      <c r="U4" s="4">
        <f>R4+Parameters!$B$7</f>
        <v>142.68534355588895</v>
      </c>
    </row>
    <row r="5" spans="1:21" ht="15">
      <c r="A5" s="9" t="s">
        <v>18</v>
      </c>
      <c r="B5" s="9">
        <v>180</v>
      </c>
      <c r="C5" s="9">
        <v>0</v>
      </c>
      <c r="D5" s="9" t="s">
        <v>343</v>
      </c>
      <c r="E5" s="11">
        <f>VLOOKUP($A5,'gcp_rotation&amp;shift'!$A$1:$J$52,8,FALSE)</f>
        <v>-2.2038996131159365</v>
      </c>
      <c r="F5" s="11">
        <f>VLOOKUP($A5,'gcp_rotation&amp;shift'!$A$1:$J$52,9,FALSE)</f>
        <v>14.548692437820137</v>
      </c>
      <c r="G5" s="11">
        <f>VLOOKUP($A5,'gcp_rotation&amp;shift'!$A$1:$J$52,10,FALSE)</f>
        <v>0.23099999999999454</v>
      </c>
      <c r="H5" s="4">
        <f>(Parameters!$B$10+Parameters!$B$11)-(Parameters!$B$10+Parameters!$B$12)</f>
        <v>0.08200000000000007</v>
      </c>
      <c r="I5">
        <f t="shared" si="0"/>
        <v>0</v>
      </c>
      <c r="J5">
        <f t="shared" si="1"/>
        <v>0.08200000000000007</v>
      </c>
      <c r="K5">
        <f t="shared" si="2"/>
        <v>90</v>
      </c>
      <c r="L5">
        <f t="shared" si="3"/>
        <v>-1.5707963267948966</v>
      </c>
      <c r="M5">
        <f t="shared" si="4"/>
        <v>5.0231086651253465E-18</v>
      </c>
      <c r="N5">
        <f t="shared" si="5"/>
        <v>-0.08200000000000007</v>
      </c>
      <c r="O5">
        <f t="shared" si="6"/>
        <v>0</v>
      </c>
      <c r="P5" s="10">
        <f t="shared" si="7"/>
        <v>-2.2038996131159365</v>
      </c>
      <c r="Q5" s="10">
        <f t="shared" si="7"/>
        <v>14.466692437820136</v>
      </c>
      <c r="R5" s="10">
        <f>G5+Parameters!$B$10+Parameters!$B$12+O5</f>
        <v>1.7649999999999946</v>
      </c>
      <c r="S5" s="4">
        <f>P5+Parameters!$B$5</f>
        <v>2516597.796100387</v>
      </c>
      <c r="T5" s="4">
        <f>Q5+Parameters!$B$6</f>
        <v>6856529.466692437</v>
      </c>
      <c r="U5" s="4">
        <f>R5+Parameters!$B$7</f>
        <v>142.64034355588893</v>
      </c>
    </row>
    <row r="6" spans="1:21" ht="15">
      <c r="A6" s="9" t="s">
        <v>23</v>
      </c>
      <c r="B6" s="9">
        <v>180</v>
      </c>
      <c r="C6" s="9">
        <v>0</v>
      </c>
      <c r="D6" s="9" t="s">
        <v>344</v>
      </c>
      <c r="E6" s="11">
        <f>VLOOKUP($A6,'gcp_rotation&amp;shift'!$A$1:$J$52,8,FALSE)</f>
        <v>-2.7912526903674006</v>
      </c>
      <c r="F6" s="11">
        <f>VLOOKUP($A6,'gcp_rotation&amp;shift'!$A$1:$J$52,9,FALSE)</f>
        <v>17.82354714628309</v>
      </c>
      <c r="G6" s="11">
        <f>VLOOKUP($A6,'gcp_rotation&amp;shift'!$A$1:$J$52,10,FALSE)</f>
        <v>0.29599999999999227</v>
      </c>
      <c r="H6" s="4">
        <f>(Parameters!$B$10+Parameters!$B$11)-(Parameters!$B$10+Parameters!$B$12)</f>
        <v>0.08200000000000007</v>
      </c>
      <c r="I6">
        <f t="shared" si="0"/>
        <v>0</v>
      </c>
      <c r="J6">
        <f t="shared" si="1"/>
        <v>0.08200000000000007</v>
      </c>
      <c r="K6">
        <f t="shared" si="2"/>
        <v>90</v>
      </c>
      <c r="L6">
        <f t="shared" si="3"/>
        <v>-1.5707963267948966</v>
      </c>
      <c r="M6">
        <f t="shared" si="4"/>
        <v>5.0231086651253465E-18</v>
      </c>
      <c r="N6">
        <f t="shared" si="5"/>
        <v>-0.08200000000000007</v>
      </c>
      <c r="O6">
        <f t="shared" si="6"/>
        <v>0</v>
      </c>
      <c r="P6" s="10">
        <f t="shared" si="7"/>
        <v>-2.7912526903674006</v>
      </c>
      <c r="Q6" s="10">
        <f t="shared" si="7"/>
        <v>17.74154714628309</v>
      </c>
      <c r="R6" s="10">
        <f>G6+Parameters!$B$10+Parameters!$B$12+O6</f>
        <v>1.8299999999999923</v>
      </c>
      <c r="S6" s="4">
        <f>P6+Parameters!$B$5</f>
        <v>2516597.2087473096</v>
      </c>
      <c r="T6" s="4">
        <f>Q6+Parameters!$B$6</f>
        <v>6856532.741547146</v>
      </c>
      <c r="U6" s="4">
        <f>R6+Parameters!$B$7</f>
        <v>142.70534355588893</v>
      </c>
    </row>
    <row r="7" spans="1:21" ht="15">
      <c r="A7" s="9" t="s">
        <v>17</v>
      </c>
      <c r="B7" s="9">
        <v>180</v>
      </c>
      <c r="C7" s="9">
        <v>0</v>
      </c>
      <c r="D7" s="9" t="s">
        <v>345</v>
      </c>
      <c r="E7" s="11">
        <f>VLOOKUP($A7,'gcp_rotation&amp;shift'!$A$1:$J$52,8,FALSE)</f>
        <v>2.2534986967220902</v>
      </c>
      <c r="F7" s="11">
        <f>VLOOKUP($A7,'gcp_rotation&amp;shift'!$A$1:$J$52,9,FALSE)</f>
        <v>15.705392185598612</v>
      </c>
      <c r="G7" s="11">
        <f>VLOOKUP($A7,'gcp_rotation&amp;shift'!$A$1:$J$52,10,FALSE)</f>
        <v>0.3429999999999893</v>
      </c>
      <c r="H7" s="4">
        <f>(Parameters!$B$10+Parameters!$B$11)-(Parameters!$B$10+Parameters!$B$12)</f>
        <v>0.08200000000000007</v>
      </c>
      <c r="I7">
        <f t="shared" si="0"/>
        <v>0</v>
      </c>
      <c r="J7">
        <f t="shared" si="1"/>
        <v>0.08200000000000007</v>
      </c>
      <c r="K7">
        <f t="shared" si="2"/>
        <v>90</v>
      </c>
      <c r="L7">
        <f t="shared" si="3"/>
        <v>-1.5707963267948966</v>
      </c>
      <c r="M7">
        <f t="shared" si="4"/>
        <v>5.0231086651253465E-18</v>
      </c>
      <c r="N7">
        <f t="shared" si="5"/>
        <v>-0.08200000000000007</v>
      </c>
      <c r="O7">
        <f t="shared" si="6"/>
        <v>0</v>
      </c>
      <c r="P7" s="10">
        <f t="shared" si="7"/>
        <v>2.2534986967220902</v>
      </c>
      <c r="Q7" s="10">
        <f t="shared" si="7"/>
        <v>15.623392185598611</v>
      </c>
      <c r="R7" s="10">
        <f>G7+Parameters!$B$10+Parameters!$B$12+O7</f>
        <v>1.8769999999999893</v>
      </c>
      <c r="S7" s="4">
        <f>P7+Parameters!$B$5</f>
        <v>2516602.2534986967</v>
      </c>
      <c r="T7" s="4">
        <f>Q7+Parameters!$B$6</f>
        <v>6856530.623392185</v>
      </c>
      <c r="U7" s="4">
        <f>R7+Parameters!$B$7</f>
        <v>142.75234355588893</v>
      </c>
    </row>
    <row r="8" spans="1:21" ht="15">
      <c r="A8" s="9" t="s">
        <v>16</v>
      </c>
      <c r="B8" s="9">
        <v>180</v>
      </c>
      <c r="C8" s="9">
        <v>0</v>
      </c>
      <c r="D8" s="9" t="s">
        <v>346</v>
      </c>
      <c r="E8" s="11">
        <f>VLOOKUP($A8,'gcp_rotation&amp;shift'!$A$1:$J$52,8,FALSE)</f>
        <v>4.192438424099237</v>
      </c>
      <c r="F8" s="11">
        <f>VLOOKUP($A8,'gcp_rotation&amp;shift'!$A$1:$J$52,9,FALSE)</f>
        <v>15.455140843987465</v>
      </c>
      <c r="G8" s="11">
        <f>VLOOKUP($A8,'gcp_rotation&amp;shift'!$A$1:$J$52,10,FALSE)</f>
        <v>0.3669999999999902</v>
      </c>
      <c r="H8" s="4">
        <f>(Parameters!$B$10+Parameters!$B$11)-(Parameters!$B$10+Parameters!$B$12)</f>
        <v>0.08200000000000007</v>
      </c>
      <c r="I8">
        <f t="shared" si="0"/>
        <v>0</v>
      </c>
      <c r="J8">
        <f t="shared" si="1"/>
        <v>0.08200000000000007</v>
      </c>
      <c r="K8">
        <f t="shared" si="2"/>
        <v>90</v>
      </c>
      <c r="L8">
        <f t="shared" si="3"/>
        <v>-1.5707963267948966</v>
      </c>
      <c r="M8">
        <f t="shared" si="4"/>
        <v>5.0231086651253465E-18</v>
      </c>
      <c r="N8">
        <f t="shared" si="5"/>
        <v>-0.08200000000000007</v>
      </c>
      <c r="O8">
        <f t="shared" si="6"/>
        <v>0</v>
      </c>
      <c r="P8" s="10">
        <f t="shared" si="7"/>
        <v>4.192438424099237</v>
      </c>
      <c r="Q8" s="10">
        <f t="shared" si="7"/>
        <v>15.373140843987464</v>
      </c>
      <c r="R8" s="10">
        <f>G8+Parameters!$B$10+Parameters!$B$12+O8</f>
        <v>1.9009999999999903</v>
      </c>
      <c r="S8" s="4">
        <f>P8+Parameters!$B$5</f>
        <v>2516604.192438424</v>
      </c>
      <c r="T8" s="4">
        <f>Q8+Parameters!$B$6</f>
        <v>6856530.373140844</v>
      </c>
      <c r="U8" s="4">
        <f>R8+Parameters!$B$7</f>
        <v>142.77634355588893</v>
      </c>
    </row>
    <row r="9" spans="1:21" ht="15">
      <c r="A9" s="9" t="s">
        <v>16</v>
      </c>
      <c r="B9" s="9">
        <v>180</v>
      </c>
      <c r="C9" s="9">
        <v>0</v>
      </c>
      <c r="D9" s="9" t="s">
        <v>347</v>
      </c>
      <c r="E9" s="11">
        <f>VLOOKUP($A9,'gcp_rotation&amp;shift'!$A$1:$J$52,8,FALSE)</f>
        <v>4.192438424099237</v>
      </c>
      <c r="F9" s="11">
        <f>VLOOKUP($A9,'gcp_rotation&amp;shift'!$A$1:$J$52,9,FALSE)</f>
        <v>15.455140843987465</v>
      </c>
      <c r="G9" s="11">
        <f>VLOOKUP($A9,'gcp_rotation&amp;shift'!$A$1:$J$52,10,FALSE)</f>
        <v>0.3669999999999902</v>
      </c>
      <c r="H9" s="4">
        <f>(Parameters!$B$10+Parameters!$B$11)-(Parameters!$B$10+Parameters!$B$12)</f>
        <v>0.08200000000000007</v>
      </c>
      <c r="I9">
        <f t="shared" si="0"/>
        <v>0</v>
      </c>
      <c r="J9">
        <f t="shared" si="1"/>
        <v>0.08200000000000007</v>
      </c>
      <c r="K9">
        <f t="shared" si="2"/>
        <v>90</v>
      </c>
      <c r="L9">
        <f t="shared" si="3"/>
        <v>-1.5707963267948966</v>
      </c>
      <c r="M9">
        <f t="shared" si="4"/>
        <v>5.0231086651253465E-18</v>
      </c>
      <c r="N9">
        <f t="shared" si="5"/>
        <v>-0.08200000000000007</v>
      </c>
      <c r="O9">
        <f t="shared" si="6"/>
        <v>0</v>
      </c>
      <c r="P9" s="10">
        <f t="shared" si="7"/>
        <v>4.192438424099237</v>
      </c>
      <c r="Q9" s="10">
        <f t="shared" si="7"/>
        <v>15.373140843987464</v>
      </c>
      <c r="R9" s="10">
        <f>G9+Parameters!$B$10+Parameters!$B$12+O9</f>
        <v>1.9009999999999903</v>
      </c>
      <c r="S9" s="4">
        <f>P9+Parameters!$B$5</f>
        <v>2516604.192438424</v>
      </c>
      <c r="T9" s="4">
        <f>Q9+Parameters!$B$6</f>
        <v>6856530.373140844</v>
      </c>
      <c r="U9" s="4">
        <f>R9+Parameters!$B$7</f>
        <v>142.77634355588893</v>
      </c>
    </row>
    <row r="10" spans="1:21" ht="15">
      <c r="A10" s="9" t="s">
        <v>21</v>
      </c>
      <c r="B10" s="9">
        <v>180</v>
      </c>
      <c r="C10" s="9">
        <v>0</v>
      </c>
      <c r="D10" s="9" t="s">
        <v>348</v>
      </c>
      <c r="E10" s="11">
        <f>VLOOKUP($A10,'gcp_rotation&amp;shift'!$A$1:$J$52,8,FALSE)</f>
        <v>4.712169231381267</v>
      </c>
      <c r="F10" s="11">
        <f>VLOOKUP($A10,'gcp_rotation&amp;shift'!$A$1:$J$52,9,FALSE)</f>
        <v>19.42591959517449</v>
      </c>
      <c r="G10" s="11">
        <f>VLOOKUP($A10,'gcp_rotation&amp;shift'!$A$1:$J$52,10,FALSE)</f>
        <v>0.4350000000000023</v>
      </c>
      <c r="H10" s="4">
        <f>(Parameters!$B$10+Parameters!$B$11)-(Parameters!$B$10+Parameters!$B$12)</f>
        <v>0.08200000000000007</v>
      </c>
      <c r="I10">
        <f t="shared" si="0"/>
        <v>0</v>
      </c>
      <c r="J10">
        <f t="shared" si="1"/>
        <v>0.08200000000000007</v>
      </c>
      <c r="K10">
        <f t="shared" si="2"/>
        <v>90</v>
      </c>
      <c r="L10">
        <f t="shared" si="3"/>
        <v>-1.5707963267948966</v>
      </c>
      <c r="M10">
        <f t="shared" si="4"/>
        <v>5.0231086651253465E-18</v>
      </c>
      <c r="N10">
        <f t="shared" si="5"/>
        <v>-0.08200000000000007</v>
      </c>
      <c r="O10">
        <f t="shared" si="6"/>
        <v>0</v>
      </c>
      <c r="P10" s="10">
        <f t="shared" si="7"/>
        <v>4.712169231381267</v>
      </c>
      <c r="Q10" s="10">
        <f t="shared" si="7"/>
        <v>19.34391959517449</v>
      </c>
      <c r="R10" s="10">
        <f>G10+Parameters!$B$10+Parameters!$B$12+O10</f>
        <v>1.9690000000000023</v>
      </c>
      <c r="S10" s="4">
        <f>P10+Parameters!$B$5</f>
        <v>2516604.7121692314</v>
      </c>
      <c r="T10" s="4">
        <f>Q10+Parameters!$B$6</f>
        <v>6856534.343919595</v>
      </c>
      <c r="U10" s="4">
        <f>R10+Parameters!$B$7</f>
        <v>142.84434355588894</v>
      </c>
    </row>
    <row r="11" spans="1:21" ht="15">
      <c r="A11" s="9" t="s">
        <v>22</v>
      </c>
      <c r="B11" s="9">
        <v>180</v>
      </c>
      <c r="C11" s="9">
        <v>0</v>
      </c>
      <c r="D11" s="9" t="s">
        <v>349</v>
      </c>
      <c r="E11" s="11">
        <f>VLOOKUP($A11,'gcp_rotation&amp;shift'!$A$1:$J$52,8,FALSE)</f>
        <v>2.4491386599838734</v>
      </c>
      <c r="F11" s="11">
        <f>VLOOKUP($A11,'gcp_rotation&amp;shift'!$A$1:$J$52,9,FALSE)</f>
        <v>20.774883876554668</v>
      </c>
      <c r="G11" s="11">
        <f>VLOOKUP($A11,'gcp_rotation&amp;shift'!$A$1:$J$52,10,FALSE)</f>
        <v>0.3810000000000002</v>
      </c>
      <c r="H11" s="4">
        <f>(Parameters!$B$10+Parameters!$B$11)-(Parameters!$B$10+Parameters!$B$12)</f>
        <v>0.08200000000000007</v>
      </c>
      <c r="I11">
        <f t="shared" si="0"/>
        <v>0</v>
      </c>
      <c r="J11">
        <f t="shared" si="1"/>
        <v>0.08200000000000007</v>
      </c>
      <c r="K11">
        <f t="shared" si="2"/>
        <v>90</v>
      </c>
      <c r="L11">
        <f t="shared" si="3"/>
        <v>-1.5707963267948966</v>
      </c>
      <c r="M11">
        <f t="shared" si="4"/>
        <v>5.0231086651253465E-18</v>
      </c>
      <c r="N11">
        <f t="shared" si="5"/>
        <v>-0.08200000000000007</v>
      </c>
      <c r="O11">
        <f t="shared" si="6"/>
        <v>0</v>
      </c>
      <c r="P11" s="10">
        <f t="shared" si="7"/>
        <v>2.4491386599838734</v>
      </c>
      <c r="Q11" s="10">
        <f t="shared" si="7"/>
        <v>20.692883876554667</v>
      </c>
      <c r="R11" s="10">
        <f>G11+Parameters!$B$10+Parameters!$B$12+O11</f>
        <v>1.9150000000000003</v>
      </c>
      <c r="S11" s="4">
        <f>P11+Parameters!$B$5</f>
        <v>2516602.44913866</v>
      </c>
      <c r="T11" s="4">
        <f>Q11+Parameters!$B$6</f>
        <v>6856535.692883876</v>
      </c>
      <c r="U11" s="4">
        <f>R11+Parameters!$B$7</f>
        <v>142.79034355588894</v>
      </c>
    </row>
    <row r="12" spans="1:21" ht="15">
      <c r="A12" s="9" t="s">
        <v>29</v>
      </c>
      <c r="B12" s="9">
        <v>180</v>
      </c>
      <c r="C12" s="9">
        <v>0</v>
      </c>
      <c r="D12" s="9" t="s">
        <v>350</v>
      </c>
      <c r="E12" s="11">
        <f>VLOOKUP($A12,'gcp_rotation&amp;shift'!$A$1:$J$52,8,FALSE)</f>
        <v>1.47200700128451</v>
      </c>
      <c r="F12" s="11">
        <f>VLOOKUP($A12,'gcp_rotation&amp;shift'!$A$1:$J$52,9,FALSE)</f>
        <v>21.935327637009323</v>
      </c>
      <c r="G12" s="11">
        <f>VLOOKUP($A12,'gcp_rotation&amp;shift'!$A$1:$J$52,10,FALSE)</f>
        <v>0.36000000000001364</v>
      </c>
      <c r="H12" s="4">
        <f>(Parameters!$B$10+Parameters!$B$11)-(Parameters!$B$10+Parameters!$B$12)</f>
        <v>0.08200000000000007</v>
      </c>
      <c r="I12">
        <f t="shared" si="0"/>
        <v>0</v>
      </c>
      <c r="J12">
        <f t="shared" si="1"/>
        <v>0.08200000000000007</v>
      </c>
      <c r="K12">
        <f t="shared" si="2"/>
        <v>90</v>
      </c>
      <c r="L12">
        <f t="shared" si="3"/>
        <v>-1.5707963267948966</v>
      </c>
      <c r="M12">
        <f t="shared" si="4"/>
        <v>5.0231086651253465E-18</v>
      </c>
      <c r="N12">
        <f t="shared" si="5"/>
        <v>-0.08200000000000007</v>
      </c>
      <c r="O12">
        <f t="shared" si="6"/>
        <v>0</v>
      </c>
      <c r="P12" s="10">
        <f t="shared" si="7"/>
        <v>1.47200700128451</v>
      </c>
      <c r="Q12" s="10">
        <f t="shared" si="7"/>
        <v>21.853327637009322</v>
      </c>
      <c r="R12" s="10">
        <f>G12+Parameters!$B$10+Parameters!$B$12+O12</f>
        <v>1.8940000000000137</v>
      </c>
      <c r="S12" s="4">
        <f>P12+Parameters!$B$5</f>
        <v>2516601.4720070013</v>
      </c>
      <c r="T12" s="4">
        <f>Q12+Parameters!$B$6</f>
        <v>6856536.853327637</v>
      </c>
      <c r="U12" s="4">
        <f>R12+Parameters!$B$7</f>
        <v>142.76934355588895</v>
      </c>
    </row>
    <row r="13" spans="1:21" ht="15">
      <c r="A13" s="9" t="s">
        <v>28</v>
      </c>
      <c r="B13" s="9">
        <v>180</v>
      </c>
      <c r="C13" s="9">
        <v>0</v>
      </c>
      <c r="D13" s="9" t="s">
        <v>351</v>
      </c>
      <c r="E13" s="11">
        <f>VLOOKUP($A13,'gcp_rotation&amp;shift'!$A$1:$J$52,8,FALSE)</f>
        <v>-0.17473649187013507</v>
      </c>
      <c r="F13" s="11">
        <f>VLOOKUP($A13,'gcp_rotation&amp;shift'!$A$1:$J$52,9,FALSE)</f>
        <v>19.98478313162923</v>
      </c>
      <c r="G13" s="11">
        <f>VLOOKUP($A13,'gcp_rotation&amp;shift'!$A$1:$J$52,10,FALSE)</f>
        <v>0.257000000000005</v>
      </c>
      <c r="H13" s="4">
        <f>(Parameters!$B$10+Parameters!$B$11)-(Parameters!$B$10+Parameters!$B$12)</f>
        <v>0.08200000000000007</v>
      </c>
      <c r="I13">
        <f t="shared" si="0"/>
        <v>0</v>
      </c>
      <c r="J13">
        <f t="shared" si="1"/>
        <v>0.08200000000000007</v>
      </c>
      <c r="K13">
        <f t="shared" si="2"/>
        <v>90</v>
      </c>
      <c r="L13">
        <f t="shared" si="3"/>
        <v>-1.5707963267948966</v>
      </c>
      <c r="M13">
        <f t="shared" si="4"/>
        <v>5.0231086651253465E-18</v>
      </c>
      <c r="N13">
        <f t="shared" si="5"/>
        <v>-0.08200000000000007</v>
      </c>
      <c r="O13">
        <f t="shared" si="6"/>
        <v>0</v>
      </c>
      <c r="P13" s="10">
        <f t="shared" si="7"/>
        <v>-0.17473649187013507</v>
      </c>
      <c r="Q13" s="10">
        <f t="shared" si="7"/>
        <v>19.902783131629228</v>
      </c>
      <c r="R13" s="10">
        <f>G13+Parameters!$B$10+Parameters!$B$12+O13</f>
        <v>1.791000000000005</v>
      </c>
      <c r="S13" s="4">
        <f>P13+Parameters!$B$5</f>
        <v>2516599.825263508</v>
      </c>
      <c r="T13" s="4">
        <f>Q13+Parameters!$B$6</f>
        <v>6856534.902783131</v>
      </c>
      <c r="U13" s="4">
        <f>R13+Parameters!$B$7</f>
        <v>142.66634355588894</v>
      </c>
    </row>
    <row r="14" spans="1:21" ht="15">
      <c r="A14" s="9" t="s">
        <v>27</v>
      </c>
      <c r="B14" s="9">
        <v>180</v>
      </c>
      <c r="C14" s="9">
        <v>0</v>
      </c>
      <c r="D14" s="9" t="s">
        <v>352</v>
      </c>
      <c r="E14" s="11">
        <f>VLOOKUP($A14,'gcp_rotation&amp;shift'!$A$1:$J$52,8,FALSE)</f>
        <v>-0.5754172741435468</v>
      </c>
      <c r="F14" s="11">
        <f>VLOOKUP($A14,'gcp_rotation&amp;shift'!$A$1:$J$52,9,FALSE)</f>
        <v>20.767440726049244</v>
      </c>
      <c r="G14" s="11">
        <f>VLOOKUP($A14,'gcp_rotation&amp;shift'!$A$1:$J$52,10,FALSE)</f>
        <v>0.44599999999999795</v>
      </c>
      <c r="H14" s="4">
        <f>(Parameters!$B$10+Parameters!$B$11)-(Parameters!$B$10+Parameters!$B$12)</f>
        <v>0.08200000000000007</v>
      </c>
      <c r="I14">
        <f t="shared" si="0"/>
        <v>0</v>
      </c>
      <c r="J14">
        <f t="shared" si="1"/>
        <v>0.08200000000000007</v>
      </c>
      <c r="K14">
        <f t="shared" si="2"/>
        <v>90</v>
      </c>
      <c r="L14">
        <f t="shared" si="3"/>
        <v>-1.5707963267948966</v>
      </c>
      <c r="M14">
        <f t="shared" si="4"/>
        <v>5.0231086651253465E-18</v>
      </c>
      <c r="N14">
        <f t="shared" si="5"/>
        <v>-0.08200000000000007</v>
      </c>
      <c r="O14">
        <f t="shared" si="6"/>
        <v>0</v>
      </c>
      <c r="P14" s="10">
        <f t="shared" si="7"/>
        <v>-0.5754172741435468</v>
      </c>
      <c r="Q14" s="10">
        <f t="shared" si="7"/>
        <v>20.685440726049244</v>
      </c>
      <c r="R14" s="10">
        <f>G14+Parameters!$B$10+Parameters!$B$12+O14</f>
        <v>1.979999999999998</v>
      </c>
      <c r="S14" s="4">
        <f>P14+Parameters!$B$5</f>
        <v>2516599.424582726</v>
      </c>
      <c r="T14" s="4">
        <f>Q14+Parameters!$B$6</f>
        <v>6856535.685440726</v>
      </c>
      <c r="U14" s="4">
        <f>R14+Parameters!$B$7</f>
        <v>142.85534355588894</v>
      </c>
    </row>
    <row r="15" spans="1:21" ht="15">
      <c r="A15" s="9" t="s">
        <v>23</v>
      </c>
      <c r="B15" s="9">
        <v>180</v>
      </c>
      <c r="C15" s="9">
        <v>0</v>
      </c>
      <c r="D15" s="9" t="s">
        <v>353</v>
      </c>
      <c r="E15" s="11">
        <f>VLOOKUP($A15,'gcp_rotation&amp;shift'!$A$1:$J$52,8,FALSE)</f>
        <v>-2.7912526903674006</v>
      </c>
      <c r="F15" s="11">
        <f>VLOOKUP($A15,'gcp_rotation&amp;shift'!$A$1:$J$52,9,FALSE)</f>
        <v>17.82354714628309</v>
      </c>
      <c r="G15" s="11">
        <f>VLOOKUP($A15,'gcp_rotation&amp;shift'!$A$1:$J$52,10,FALSE)</f>
        <v>0.29599999999999227</v>
      </c>
      <c r="H15" s="4">
        <f>(Parameters!$B$10+Parameters!$B$11)-(Parameters!$B$10+Parameters!$B$12)</f>
        <v>0.08200000000000007</v>
      </c>
      <c r="I15">
        <f t="shared" si="0"/>
        <v>0</v>
      </c>
      <c r="J15">
        <f t="shared" si="1"/>
        <v>0.08200000000000007</v>
      </c>
      <c r="K15">
        <f t="shared" si="2"/>
        <v>90</v>
      </c>
      <c r="L15">
        <f t="shared" si="3"/>
        <v>-1.5707963267948966</v>
      </c>
      <c r="M15">
        <f t="shared" si="4"/>
        <v>5.0231086651253465E-18</v>
      </c>
      <c r="N15">
        <f t="shared" si="5"/>
        <v>-0.08200000000000007</v>
      </c>
      <c r="O15">
        <f t="shared" si="6"/>
        <v>0</v>
      </c>
      <c r="P15" s="10">
        <f t="shared" si="7"/>
        <v>-2.7912526903674006</v>
      </c>
      <c r="Q15" s="10">
        <f t="shared" si="7"/>
        <v>17.74154714628309</v>
      </c>
      <c r="R15" s="10">
        <f>G15+Parameters!$B$10+Parameters!$B$12+O15</f>
        <v>1.8299999999999923</v>
      </c>
      <c r="S15" s="4">
        <f>P15+Parameters!$B$5</f>
        <v>2516597.2087473096</v>
      </c>
      <c r="T15" s="4">
        <f>Q15+Parameters!$B$6</f>
        <v>6856532.741547146</v>
      </c>
      <c r="U15" s="4">
        <f>R15+Parameters!$B$7</f>
        <v>142.70534355588893</v>
      </c>
    </row>
    <row r="16" spans="1:21" ht="15">
      <c r="A16" s="9" t="s">
        <v>24</v>
      </c>
      <c r="B16" s="9">
        <v>180</v>
      </c>
      <c r="C16" s="9">
        <v>0</v>
      </c>
      <c r="D16" s="9" t="s">
        <v>354</v>
      </c>
      <c r="E16" s="11">
        <f>VLOOKUP($A16,'gcp_rotation&amp;shift'!$A$1:$J$52,8,FALSE)</f>
        <v>-6.576704875100404</v>
      </c>
      <c r="F16" s="11">
        <f>VLOOKUP($A16,'gcp_rotation&amp;shift'!$A$1:$J$52,9,FALSE)</f>
        <v>18.167738602496684</v>
      </c>
      <c r="G16" s="11">
        <f>VLOOKUP($A16,'gcp_rotation&amp;shift'!$A$1:$J$52,10,FALSE)</f>
        <v>0.2510000000000048</v>
      </c>
      <c r="H16" s="4">
        <f>(Parameters!$B$10+Parameters!$B$11)-(Parameters!$B$10+Parameters!$B$12)</f>
        <v>0.08200000000000007</v>
      </c>
      <c r="I16">
        <f t="shared" si="0"/>
        <v>0</v>
      </c>
      <c r="J16">
        <f t="shared" si="1"/>
        <v>0.08200000000000007</v>
      </c>
      <c r="K16">
        <f t="shared" si="2"/>
        <v>90</v>
      </c>
      <c r="L16">
        <f t="shared" si="3"/>
        <v>-1.5707963267948966</v>
      </c>
      <c r="M16">
        <f t="shared" si="4"/>
        <v>5.0231086651253465E-18</v>
      </c>
      <c r="N16">
        <f t="shared" si="5"/>
        <v>-0.08200000000000007</v>
      </c>
      <c r="O16">
        <f t="shared" si="6"/>
        <v>0</v>
      </c>
      <c r="P16" s="10">
        <f t="shared" si="7"/>
        <v>-6.576704875100404</v>
      </c>
      <c r="Q16" s="10">
        <f t="shared" si="7"/>
        <v>18.085738602496683</v>
      </c>
      <c r="R16" s="10">
        <f>G16+Parameters!$B$10+Parameters!$B$12+O16</f>
        <v>1.7850000000000048</v>
      </c>
      <c r="S16" s="4">
        <f>P16+Parameters!$B$5</f>
        <v>2516593.423295125</v>
      </c>
      <c r="T16" s="4">
        <f>Q16+Parameters!$B$6</f>
        <v>6856533.085738602</v>
      </c>
      <c r="U16" s="4">
        <f>R16+Parameters!$B$7</f>
        <v>142.66034355588894</v>
      </c>
    </row>
    <row r="17" spans="1:21" ht="15">
      <c r="A17" s="9" t="s">
        <v>25</v>
      </c>
      <c r="B17" s="9">
        <v>180</v>
      </c>
      <c r="C17" s="9">
        <v>0</v>
      </c>
      <c r="D17" s="9" t="s">
        <v>355</v>
      </c>
      <c r="E17" s="11">
        <f>VLOOKUP($A17,'gcp_rotation&amp;shift'!$A$1:$J$52,8,FALSE)</f>
        <v>-8.93868720671162</v>
      </c>
      <c r="F17" s="11">
        <f>VLOOKUP($A17,'gcp_rotation&amp;shift'!$A$1:$J$52,9,FALSE)</f>
        <v>18.007010680623353</v>
      </c>
      <c r="G17" s="11">
        <f>VLOOKUP($A17,'gcp_rotation&amp;shift'!$A$1:$J$52,10,FALSE)</f>
        <v>0.242999999999995</v>
      </c>
      <c r="H17" s="4">
        <f>(Parameters!$B$10+Parameters!$B$11)-(Parameters!$B$10+Parameters!$B$12)</f>
        <v>0.08200000000000007</v>
      </c>
      <c r="I17">
        <f t="shared" si="0"/>
        <v>0</v>
      </c>
      <c r="J17">
        <f t="shared" si="1"/>
        <v>0.08200000000000007</v>
      </c>
      <c r="K17">
        <f t="shared" si="2"/>
        <v>90</v>
      </c>
      <c r="L17">
        <f t="shared" si="3"/>
        <v>-1.5707963267948966</v>
      </c>
      <c r="M17">
        <f t="shared" si="4"/>
        <v>5.0231086651253465E-18</v>
      </c>
      <c r="N17">
        <f t="shared" si="5"/>
        <v>-0.08200000000000007</v>
      </c>
      <c r="O17">
        <f t="shared" si="6"/>
        <v>0</v>
      </c>
      <c r="P17" s="10">
        <f t="shared" si="7"/>
        <v>-8.93868720671162</v>
      </c>
      <c r="Q17" s="10">
        <f t="shared" si="7"/>
        <v>17.925010680623352</v>
      </c>
      <c r="R17" s="10">
        <f>G17+Parameters!$B$10+Parameters!$B$12+O17</f>
        <v>1.776999999999995</v>
      </c>
      <c r="S17" s="4">
        <f>P17+Parameters!$B$5</f>
        <v>2516591.0613127933</v>
      </c>
      <c r="T17" s="4">
        <f>Q17+Parameters!$B$6</f>
        <v>6856532.92501068</v>
      </c>
      <c r="U17" s="4">
        <f>R17+Parameters!$B$7</f>
        <v>142.65234355588893</v>
      </c>
    </row>
    <row r="18" spans="1:21" ht="15">
      <c r="A18" s="9" t="s">
        <v>59</v>
      </c>
      <c r="B18" s="9">
        <v>180</v>
      </c>
      <c r="C18" s="9">
        <v>0</v>
      </c>
      <c r="D18" s="9" t="s">
        <v>356</v>
      </c>
      <c r="E18" s="11">
        <f>VLOOKUP($A18,'gcp_rotation&amp;shift'!$A$1:$J$52,8,FALSE)</f>
        <v>-10.110167081467807</v>
      </c>
      <c r="F18" s="11">
        <f>VLOOKUP($A18,'gcp_rotation&amp;shift'!$A$1:$J$52,9,FALSE)</f>
        <v>20.917660934850574</v>
      </c>
      <c r="G18" s="11">
        <f>VLOOKUP($A18,'gcp_rotation&amp;shift'!$A$1:$J$52,10,FALSE)</f>
        <v>0.24399999999999977</v>
      </c>
      <c r="H18" s="4">
        <f>(Parameters!$B$10+Parameters!$B$11)-(Parameters!$B$10+Parameters!$B$12)</f>
        <v>0.08200000000000007</v>
      </c>
      <c r="I18">
        <f t="shared" si="0"/>
        <v>0</v>
      </c>
      <c r="J18">
        <f t="shared" si="1"/>
        <v>0.08200000000000007</v>
      </c>
      <c r="K18">
        <f t="shared" si="2"/>
        <v>90</v>
      </c>
      <c r="L18">
        <f t="shared" si="3"/>
        <v>-1.5707963267948966</v>
      </c>
      <c r="M18">
        <f t="shared" si="4"/>
        <v>5.0231086651253465E-18</v>
      </c>
      <c r="N18">
        <f t="shared" si="5"/>
        <v>-0.08200000000000007</v>
      </c>
      <c r="O18">
        <f t="shared" si="6"/>
        <v>0</v>
      </c>
      <c r="P18" s="10">
        <f t="shared" si="7"/>
        <v>-10.110167081467807</v>
      </c>
      <c r="Q18" s="10">
        <f t="shared" si="7"/>
        <v>20.835660934850573</v>
      </c>
      <c r="R18" s="10">
        <f>G18+Parameters!$B$10+Parameters!$B$12+O18</f>
        <v>1.7779999999999998</v>
      </c>
      <c r="S18" s="4">
        <f>P18+Parameters!$B$5</f>
        <v>2516589.8898329185</v>
      </c>
      <c r="T18" s="4">
        <f>Q18+Parameters!$B$6</f>
        <v>6856535.835660934</v>
      </c>
      <c r="U18" s="4">
        <f>R18+Parameters!$B$7</f>
        <v>142.65334355588894</v>
      </c>
    </row>
    <row r="19" spans="1:21" ht="15">
      <c r="A19" s="9" t="s">
        <v>60</v>
      </c>
      <c r="B19" s="9">
        <v>180</v>
      </c>
      <c r="C19" s="9">
        <v>0</v>
      </c>
      <c r="D19" s="9" t="s">
        <v>357</v>
      </c>
      <c r="E19" s="11">
        <f>VLOOKUP($A19,'gcp_rotation&amp;shift'!$A$1:$J$52,8,FALSE)</f>
        <v>-12.353245934471488</v>
      </c>
      <c r="F19" s="11">
        <f>VLOOKUP($A19,'gcp_rotation&amp;shift'!$A$1:$J$52,9,FALSE)</f>
        <v>23.637403801083565</v>
      </c>
      <c r="G19" s="11">
        <f>VLOOKUP($A19,'gcp_rotation&amp;shift'!$A$1:$J$52,10,FALSE)</f>
        <v>0.2189999999999941</v>
      </c>
      <c r="H19" s="4">
        <f>(Parameters!$B$10+Parameters!$B$11)-(Parameters!$B$10+Parameters!$B$12)</f>
        <v>0.08200000000000007</v>
      </c>
      <c r="I19">
        <f t="shared" si="0"/>
        <v>0</v>
      </c>
      <c r="J19">
        <f t="shared" si="1"/>
        <v>0.08200000000000007</v>
      </c>
      <c r="K19">
        <f t="shared" si="2"/>
        <v>90</v>
      </c>
      <c r="L19">
        <f t="shared" si="3"/>
        <v>-1.5707963267948966</v>
      </c>
      <c r="M19">
        <f t="shared" si="4"/>
        <v>5.0231086651253465E-18</v>
      </c>
      <c r="N19">
        <f t="shared" si="5"/>
        <v>-0.08200000000000007</v>
      </c>
      <c r="O19">
        <f t="shared" si="6"/>
        <v>0</v>
      </c>
      <c r="P19" s="10">
        <f t="shared" si="7"/>
        <v>-12.353245934471488</v>
      </c>
      <c r="Q19" s="10">
        <f t="shared" si="7"/>
        <v>23.555403801083564</v>
      </c>
      <c r="R19" s="10">
        <f>G19+Parameters!$B$10+Parameters!$B$12+O19</f>
        <v>1.7529999999999941</v>
      </c>
      <c r="S19" s="4">
        <f>P19+Parameters!$B$5</f>
        <v>2516587.6467540655</v>
      </c>
      <c r="T19" s="4">
        <f>Q19+Parameters!$B$6</f>
        <v>6856538.555403801</v>
      </c>
      <c r="U19" s="4">
        <f>R19+Parameters!$B$7</f>
        <v>142.62834355588893</v>
      </c>
    </row>
    <row r="20" spans="1:21" ht="15">
      <c r="A20" s="9" t="s">
        <v>36</v>
      </c>
      <c r="B20" s="9">
        <v>180</v>
      </c>
      <c r="C20" s="9">
        <v>0</v>
      </c>
      <c r="D20" s="9" t="s">
        <v>358</v>
      </c>
      <c r="E20" s="11">
        <f>VLOOKUP($A20,'gcp_rotation&amp;shift'!$A$1:$J$52,8,FALSE)</f>
        <v>-8.220192448236048</v>
      </c>
      <c r="F20" s="11">
        <f>VLOOKUP($A20,'gcp_rotation&amp;shift'!$A$1:$J$52,9,FALSE)</f>
        <v>23.492915462702513</v>
      </c>
      <c r="G20" s="11">
        <f>VLOOKUP($A20,'gcp_rotation&amp;shift'!$A$1:$J$52,10,FALSE)</f>
        <v>0.2849999999999966</v>
      </c>
      <c r="H20" s="4">
        <f>(Parameters!$B$10+Parameters!$B$11)-(Parameters!$B$10+Parameters!$B$12)</f>
        <v>0.08200000000000007</v>
      </c>
      <c r="I20">
        <f t="shared" si="0"/>
        <v>0</v>
      </c>
      <c r="J20">
        <f t="shared" si="1"/>
        <v>0.08200000000000007</v>
      </c>
      <c r="K20">
        <f t="shared" si="2"/>
        <v>90</v>
      </c>
      <c r="L20">
        <f t="shared" si="3"/>
        <v>-1.5707963267948966</v>
      </c>
      <c r="M20">
        <f t="shared" si="4"/>
        <v>5.0231086651253465E-18</v>
      </c>
      <c r="N20">
        <f t="shared" si="5"/>
        <v>-0.08200000000000007</v>
      </c>
      <c r="O20">
        <f t="shared" si="6"/>
        <v>0</v>
      </c>
      <c r="P20" s="10">
        <f t="shared" si="7"/>
        <v>-8.220192448236048</v>
      </c>
      <c r="Q20" s="10">
        <f t="shared" si="7"/>
        <v>23.410915462702512</v>
      </c>
      <c r="R20" s="10">
        <f>G20+Parameters!$B$10+Parameters!$B$12+O20</f>
        <v>1.8189999999999966</v>
      </c>
      <c r="S20" s="4">
        <f>P20+Parameters!$B$5</f>
        <v>2516591.7798075518</v>
      </c>
      <c r="T20" s="4">
        <f>Q20+Parameters!$B$6</f>
        <v>6856538.410915462</v>
      </c>
      <c r="U20" s="4">
        <f>R20+Parameters!$B$7</f>
        <v>142.69434355588893</v>
      </c>
    </row>
    <row r="21" spans="1:21" ht="15">
      <c r="A21" s="9" t="s">
        <v>35</v>
      </c>
      <c r="B21" s="9">
        <v>180</v>
      </c>
      <c r="C21" s="9">
        <v>0</v>
      </c>
      <c r="D21" s="9" t="s">
        <v>359</v>
      </c>
      <c r="E21" s="11">
        <f>VLOOKUP($A21,'gcp_rotation&amp;shift'!$A$1:$J$52,8,FALSE)</f>
        <v>-7.187450627330691</v>
      </c>
      <c r="F21" s="11">
        <f>VLOOKUP($A21,'gcp_rotation&amp;shift'!$A$1:$J$52,9,FALSE)</f>
        <v>21.513054525479674</v>
      </c>
      <c r="G21" s="11">
        <f>VLOOKUP($A21,'gcp_rotation&amp;shift'!$A$1:$J$52,10,FALSE)</f>
        <v>0.20400000000000773</v>
      </c>
      <c r="H21" s="4">
        <f>(Parameters!$B$10+Parameters!$B$11)-(Parameters!$B$10+Parameters!$B$12)</f>
        <v>0.08200000000000007</v>
      </c>
      <c r="I21">
        <f t="shared" si="0"/>
        <v>0</v>
      </c>
      <c r="J21">
        <f t="shared" si="1"/>
        <v>0.08200000000000007</v>
      </c>
      <c r="K21">
        <f t="shared" si="2"/>
        <v>90</v>
      </c>
      <c r="L21">
        <f t="shared" si="3"/>
        <v>-1.5707963267948966</v>
      </c>
      <c r="M21">
        <f t="shared" si="4"/>
        <v>5.0231086651253465E-18</v>
      </c>
      <c r="N21">
        <f t="shared" si="5"/>
        <v>-0.08200000000000007</v>
      </c>
      <c r="O21">
        <f t="shared" si="6"/>
        <v>0</v>
      </c>
      <c r="P21" s="10">
        <f t="shared" si="7"/>
        <v>-7.187450627330691</v>
      </c>
      <c r="Q21" s="10">
        <f t="shared" si="7"/>
        <v>21.431054525479674</v>
      </c>
      <c r="R21" s="10">
        <f>G21+Parameters!$B$10+Parameters!$B$12+O21</f>
        <v>1.7380000000000078</v>
      </c>
      <c r="S21" s="4">
        <f>P21+Parameters!$B$5</f>
        <v>2516592.8125493727</v>
      </c>
      <c r="T21" s="4">
        <f>Q21+Parameters!$B$6</f>
        <v>6856536.431054525</v>
      </c>
      <c r="U21" s="4">
        <f>R21+Parameters!$B$7</f>
        <v>142.61334355588895</v>
      </c>
    </row>
    <row r="22" spans="1:21" ht="15">
      <c r="A22" s="9" t="s">
        <v>33</v>
      </c>
      <c r="B22" s="9">
        <v>180</v>
      </c>
      <c r="C22" s="9">
        <v>0</v>
      </c>
      <c r="D22" s="9" t="s">
        <v>360</v>
      </c>
      <c r="E22" s="11">
        <f>VLOOKUP($A22,'gcp_rotation&amp;shift'!$A$1:$J$52,8,FALSE)</f>
        <v>-5.617999905720353</v>
      </c>
      <c r="F22" s="11">
        <f>VLOOKUP($A22,'gcp_rotation&amp;shift'!$A$1:$J$52,9,FALSE)</f>
        <v>23.172231861390173</v>
      </c>
      <c r="G22" s="11">
        <f>VLOOKUP($A22,'gcp_rotation&amp;shift'!$A$1:$J$52,10,FALSE)</f>
        <v>0.2839999999999918</v>
      </c>
      <c r="H22" s="4">
        <f>(Parameters!$B$10+Parameters!$B$11)-(Parameters!$B$10+Parameters!$B$12)</f>
        <v>0.08200000000000007</v>
      </c>
      <c r="I22">
        <f t="shared" si="0"/>
        <v>0</v>
      </c>
      <c r="J22">
        <f t="shared" si="1"/>
        <v>0.08200000000000007</v>
      </c>
      <c r="K22">
        <f t="shared" si="2"/>
        <v>90</v>
      </c>
      <c r="L22">
        <f t="shared" si="3"/>
        <v>-1.5707963267948966</v>
      </c>
      <c r="M22">
        <f t="shared" si="4"/>
        <v>5.0231086651253465E-18</v>
      </c>
      <c r="N22">
        <f t="shared" si="5"/>
        <v>-0.08200000000000007</v>
      </c>
      <c r="O22">
        <f t="shared" si="6"/>
        <v>0</v>
      </c>
      <c r="P22" s="10">
        <f t="shared" si="7"/>
        <v>-5.617999905720353</v>
      </c>
      <c r="Q22" s="10">
        <f t="shared" si="7"/>
        <v>23.090231861390173</v>
      </c>
      <c r="R22" s="10">
        <f>G22+Parameters!$B$10+Parameters!$B$12+O22</f>
        <v>1.8179999999999918</v>
      </c>
      <c r="S22" s="4">
        <f>P22+Parameters!$B$5</f>
        <v>2516594.3820000943</v>
      </c>
      <c r="T22" s="4">
        <f>Q22+Parameters!$B$6</f>
        <v>6856538.090231861</v>
      </c>
      <c r="U22" s="4">
        <f>R22+Parameters!$B$7</f>
        <v>142.69334355588893</v>
      </c>
    </row>
    <row r="23" spans="1:21" ht="15">
      <c r="A23" s="9" t="s">
        <v>44</v>
      </c>
      <c r="B23" s="9">
        <v>180</v>
      </c>
      <c r="C23" s="9">
        <v>0</v>
      </c>
      <c r="D23" s="9" t="s">
        <v>361</v>
      </c>
      <c r="E23" s="11">
        <f>VLOOKUP($A23,'gcp_rotation&amp;shift'!$A$1:$J$52,8,FALSE)</f>
        <v>-3.86758069973439</v>
      </c>
      <c r="F23" s="11">
        <f>VLOOKUP($A23,'gcp_rotation&amp;shift'!$A$1:$J$52,9,FALSE)</f>
        <v>21.63608160801232</v>
      </c>
      <c r="G23" s="11">
        <f>VLOOKUP($A23,'gcp_rotation&amp;shift'!$A$1:$J$52,10,FALSE)</f>
        <v>0.2810000000000059</v>
      </c>
      <c r="H23" s="4">
        <f>(Parameters!$B$10+Parameters!$B$11)-(Parameters!$B$10+Parameters!$B$12)</f>
        <v>0.08200000000000007</v>
      </c>
      <c r="I23">
        <f t="shared" si="0"/>
        <v>0</v>
      </c>
      <c r="J23">
        <f t="shared" si="1"/>
        <v>0.08200000000000007</v>
      </c>
      <c r="K23">
        <f t="shared" si="2"/>
        <v>90</v>
      </c>
      <c r="L23">
        <f t="shared" si="3"/>
        <v>-1.5707963267948966</v>
      </c>
      <c r="M23">
        <f t="shared" si="4"/>
        <v>5.0231086651253465E-18</v>
      </c>
      <c r="N23">
        <f t="shared" si="5"/>
        <v>-0.08200000000000007</v>
      </c>
      <c r="O23">
        <f t="shared" si="6"/>
        <v>0</v>
      </c>
      <c r="P23" s="10">
        <f t="shared" si="7"/>
        <v>-3.86758069973439</v>
      </c>
      <c r="Q23" s="10">
        <f t="shared" si="7"/>
        <v>21.554081608012318</v>
      </c>
      <c r="R23" s="10">
        <f>G23+Parameters!$B$10+Parameters!$B$12+O23</f>
        <v>1.815000000000006</v>
      </c>
      <c r="S23" s="4">
        <f>P23+Parameters!$B$5</f>
        <v>2516596.1324193003</v>
      </c>
      <c r="T23" s="4">
        <f>Q23+Parameters!$B$6</f>
        <v>6856536.554081608</v>
      </c>
      <c r="U23" s="4">
        <f>R23+Parameters!$B$7</f>
        <v>142.69034355588894</v>
      </c>
    </row>
    <row r="24" spans="1:21" ht="15">
      <c r="A24" s="9" t="s">
        <v>30</v>
      </c>
      <c r="B24" s="9">
        <v>180</v>
      </c>
      <c r="C24" s="9">
        <v>0</v>
      </c>
      <c r="D24" s="9" t="s">
        <v>362</v>
      </c>
      <c r="E24" s="11">
        <f>VLOOKUP($A24,'gcp_rotation&amp;shift'!$A$1:$J$52,8,FALSE)</f>
        <v>2.3523366660811007</v>
      </c>
      <c r="F24" s="11">
        <f>VLOOKUP($A24,'gcp_rotation&amp;shift'!$A$1:$J$52,9,FALSE)</f>
        <v>23.321526641957462</v>
      </c>
      <c r="G24" s="11">
        <f>VLOOKUP($A24,'gcp_rotation&amp;shift'!$A$1:$J$52,10,FALSE)</f>
        <v>0.4720000000000084</v>
      </c>
      <c r="H24" s="4">
        <f>(Parameters!$B$10+Parameters!$B$11)-(Parameters!$B$10+Parameters!$B$12)</f>
        <v>0.08200000000000007</v>
      </c>
      <c r="I24">
        <f t="shared" si="0"/>
        <v>0</v>
      </c>
      <c r="J24">
        <f t="shared" si="1"/>
        <v>0.08200000000000007</v>
      </c>
      <c r="K24">
        <f t="shared" si="2"/>
        <v>90</v>
      </c>
      <c r="L24">
        <f t="shared" si="3"/>
        <v>-1.5707963267948966</v>
      </c>
      <c r="M24">
        <f t="shared" si="4"/>
        <v>5.0231086651253465E-18</v>
      </c>
      <c r="N24">
        <f t="shared" si="5"/>
        <v>-0.08200000000000007</v>
      </c>
      <c r="O24">
        <f t="shared" si="6"/>
        <v>0</v>
      </c>
      <c r="P24" s="10">
        <f t="shared" si="7"/>
        <v>2.3523366660811007</v>
      </c>
      <c r="Q24" s="10">
        <f t="shared" si="7"/>
        <v>23.23952664195746</v>
      </c>
      <c r="R24" s="10">
        <f>G24+Parameters!$B$10+Parameters!$B$12+O24</f>
        <v>2.0060000000000087</v>
      </c>
      <c r="S24" s="4">
        <f>P24+Parameters!$B$5</f>
        <v>2516602.352336666</v>
      </c>
      <c r="T24" s="4">
        <f>Q24+Parameters!$B$6</f>
        <v>6856538.239526642</v>
      </c>
      <c r="U24" s="4">
        <f>R24+Parameters!$B$7</f>
        <v>142.88134355588895</v>
      </c>
    </row>
    <row r="25" spans="1:21" ht="15">
      <c r="A25" s="9" t="s">
        <v>31</v>
      </c>
      <c r="B25" s="9">
        <v>180</v>
      </c>
      <c r="C25" s="9">
        <v>0</v>
      </c>
      <c r="D25" s="9" t="s">
        <v>363</v>
      </c>
      <c r="E25" s="11">
        <f>VLOOKUP($A25,'gcp_rotation&amp;shift'!$A$1:$J$52,8,FALSE)</f>
        <v>1.4431512877345085</v>
      </c>
      <c r="F25" s="11">
        <f>VLOOKUP($A25,'gcp_rotation&amp;shift'!$A$1:$J$52,9,FALSE)</f>
        <v>24.270725750364363</v>
      </c>
      <c r="G25" s="11">
        <f>VLOOKUP($A25,'gcp_rotation&amp;shift'!$A$1:$J$52,10,FALSE)</f>
        <v>0.4199999999999875</v>
      </c>
      <c r="H25" s="4">
        <f>(Parameters!$B$10+Parameters!$B$11)-(Parameters!$B$10+Parameters!$B$12)</f>
        <v>0.08200000000000007</v>
      </c>
      <c r="I25">
        <f t="shared" si="0"/>
        <v>0</v>
      </c>
      <c r="J25">
        <f t="shared" si="1"/>
        <v>0.08200000000000007</v>
      </c>
      <c r="K25">
        <f t="shared" si="2"/>
        <v>90</v>
      </c>
      <c r="L25">
        <f t="shared" si="3"/>
        <v>-1.5707963267948966</v>
      </c>
      <c r="M25">
        <f t="shared" si="4"/>
        <v>5.0231086651253465E-18</v>
      </c>
      <c r="N25">
        <f t="shared" si="5"/>
        <v>-0.08200000000000007</v>
      </c>
      <c r="O25">
        <f t="shared" si="6"/>
        <v>0</v>
      </c>
      <c r="P25" s="10">
        <f t="shared" si="7"/>
        <v>1.4431512877345085</v>
      </c>
      <c r="Q25" s="10">
        <f t="shared" si="7"/>
        <v>24.188725750364362</v>
      </c>
      <c r="R25" s="10">
        <f>G25+Parameters!$B$10+Parameters!$B$12+O25</f>
        <v>1.9539999999999875</v>
      </c>
      <c r="S25" s="4">
        <f>P25+Parameters!$B$5</f>
        <v>2516601.4431512877</v>
      </c>
      <c r="T25" s="4">
        <f>Q25+Parameters!$B$6</f>
        <v>6856539.18872575</v>
      </c>
      <c r="U25" s="4">
        <f>R25+Parameters!$B$7</f>
        <v>142.82934355588893</v>
      </c>
    </row>
    <row r="26" spans="1:21" ht="15">
      <c r="A26" s="9" t="s">
        <v>32</v>
      </c>
      <c r="B26" s="9">
        <v>180</v>
      </c>
      <c r="C26" s="9">
        <v>0</v>
      </c>
      <c r="D26" s="9" t="s">
        <v>364</v>
      </c>
      <c r="E26" s="11">
        <f>VLOOKUP($A26,'gcp_rotation&amp;shift'!$A$1:$J$52,8,FALSE)</f>
        <v>-2.5293607651256025</v>
      </c>
      <c r="F26" s="11">
        <f>VLOOKUP($A26,'gcp_rotation&amp;shift'!$A$1:$J$52,9,FALSE)</f>
        <v>23.791345954872668</v>
      </c>
      <c r="G26" s="11">
        <f>VLOOKUP($A26,'gcp_rotation&amp;shift'!$A$1:$J$52,10,FALSE)</f>
        <v>0.30400000000000205</v>
      </c>
      <c r="H26" s="4">
        <f>(Parameters!$B$10+Parameters!$B$11)-(Parameters!$B$10+Parameters!$B$12)</f>
        <v>0.08200000000000007</v>
      </c>
      <c r="I26">
        <f t="shared" si="0"/>
        <v>0</v>
      </c>
      <c r="J26">
        <f t="shared" si="1"/>
        <v>0.08200000000000007</v>
      </c>
      <c r="K26">
        <f t="shared" si="2"/>
        <v>90</v>
      </c>
      <c r="L26">
        <f t="shared" si="3"/>
        <v>-1.5707963267948966</v>
      </c>
      <c r="M26">
        <f t="shared" si="4"/>
        <v>5.0231086651253465E-18</v>
      </c>
      <c r="N26">
        <f t="shared" si="5"/>
        <v>-0.08200000000000007</v>
      </c>
      <c r="O26">
        <f t="shared" si="6"/>
        <v>0</v>
      </c>
      <c r="P26" s="10">
        <f t="shared" si="7"/>
        <v>-2.5293607651256025</v>
      </c>
      <c r="Q26" s="10">
        <f t="shared" si="7"/>
        <v>23.709345954872667</v>
      </c>
      <c r="R26" s="10">
        <f>G26+Parameters!$B$10+Parameters!$B$12+O26</f>
        <v>1.838000000000002</v>
      </c>
      <c r="S26" s="4">
        <f>P26+Parameters!$B$5</f>
        <v>2516597.470639235</v>
      </c>
      <c r="T26" s="4">
        <f>Q26+Parameters!$B$6</f>
        <v>6856538.7093459545</v>
      </c>
      <c r="U26" s="4">
        <f>R26+Parameters!$B$7</f>
        <v>142.71334355588894</v>
      </c>
    </row>
    <row r="27" spans="1:21" ht="15">
      <c r="A27" s="9" t="s">
        <v>38</v>
      </c>
      <c r="B27" s="9">
        <v>180</v>
      </c>
      <c r="C27" s="9">
        <v>0</v>
      </c>
      <c r="D27" s="9" t="s">
        <v>365</v>
      </c>
      <c r="E27" s="11">
        <f>VLOOKUP($A27,'gcp_rotation&amp;shift'!$A$1:$J$52,8,FALSE)</f>
        <v>-2.878098070155829</v>
      </c>
      <c r="F27" s="11">
        <f>VLOOKUP($A27,'gcp_rotation&amp;shift'!$A$1:$J$52,9,FALSE)</f>
        <v>26.3505425658077</v>
      </c>
      <c r="G27" s="11">
        <f>VLOOKUP($A27,'gcp_rotation&amp;shift'!$A$1:$J$52,10,FALSE)</f>
        <v>0.35599999999999454</v>
      </c>
      <c r="H27" s="4">
        <f>(Parameters!$B$10+Parameters!$B$11)-(Parameters!$B$10+Parameters!$B$12)</f>
        <v>0.08200000000000007</v>
      </c>
      <c r="I27">
        <f t="shared" si="0"/>
        <v>0</v>
      </c>
      <c r="J27">
        <f t="shared" si="1"/>
        <v>0.08200000000000007</v>
      </c>
      <c r="K27">
        <f t="shared" si="2"/>
        <v>90</v>
      </c>
      <c r="L27">
        <f t="shared" si="3"/>
        <v>-1.5707963267948966</v>
      </c>
      <c r="M27">
        <f t="shared" si="4"/>
        <v>5.0231086651253465E-18</v>
      </c>
      <c r="N27">
        <f t="shared" si="5"/>
        <v>-0.08200000000000007</v>
      </c>
      <c r="O27">
        <f t="shared" si="6"/>
        <v>0</v>
      </c>
      <c r="P27" s="10">
        <f t="shared" si="7"/>
        <v>-2.878098070155829</v>
      </c>
      <c r="Q27" s="10">
        <f t="shared" si="7"/>
        <v>26.2685425658077</v>
      </c>
      <c r="R27" s="10">
        <f>G27+Parameters!$B$10+Parameters!$B$12+O27</f>
        <v>1.8899999999999946</v>
      </c>
      <c r="S27" s="4">
        <f>P27+Parameters!$B$5</f>
        <v>2516597.12190193</v>
      </c>
      <c r="T27" s="4">
        <f>Q27+Parameters!$B$6</f>
        <v>6856541.268542565</v>
      </c>
      <c r="U27" s="4">
        <f>R27+Parameters!$B$7</f>
        <v>142.76534355588893</v>
      </c>
    </row>
    <row r="28" spans="1:21" ht="15">
      <c r="A28" s="9" t="s">
        <v>37</v>
      </c>
      <c r="B28" s="9">
        <v>180</v>
      </c>
      <c r="C28" s="9">
        <v>0</v>
      </c>
      <c r="D28" s="9" t="s">
        <v>366</v>
      </c>
      <c r="E28" s="11">
        <f>VLOOKUP($A28,'gcp_rotation&amp;shift'!$A$1:$J$52,8,FALSE)</f>
        <v>-4.27257372951135</v>
      </c>
      <c r="F28" s="11">
        <f>VLOOKUP($A28,'gcp_rotation&amp;shift'!$A$1:$J$52,9,FALSE)</f>
        <v>27.57282470818609</v>
      </c>
      <c r="G28" s="11">
        <f>VLOOKUP($A28,'gcp_rotation&amp;shift'!$A$1:$J$52,10,FALSE)</f>
        <v>0.3300000000000125</v>
      </c>
      <c r="H28" s="4">
        <f>(Parameters!$B$10+Parameters!$B$11)-(Parameters!$B$10+Parameters!$B$12)</f>
        <v>0.08200000000000007</v>
      </c>
      <c r="I28">
        <f>RADIANS(C28)</f>
        <v>0</v>
      </c>
      <c r="J28">
        <f>H28*COS(I28)</f>
        <v>0.08200000000000007</v>
      </c>
      <c r="K28">
        <f>IF(B28-90&gt;0,B28-90,B28-90+360)</f>
        <v>90</v>
      </c>
      <c r="L28">
        <f>IF(K28&gt;=180,RADIANS(360-K28),-RADIANS(K28))</f>
        <v>-1.5707963267948966</v>
      </c>
      <c r="M28">
        <f>J28*COS(L28)</f>
        <v>5.0231086651253465E-18</v>
      </c>
      <c r="N28">
        <f>J28*SIN(L28)</f>
        <v>-0.08200000000000007</v>
      </c>
      <c r="O28">
        <f>H28*SIN(I28)</f>
        <v>0</v>
      </c>
      <c r="P28" s="10">
        <f aca="true" t="shared" si="8" ref="P28:Q30">E28+M28</f>
        <v>-4.27257372951135</v>
      </c>
      <c r="Q28" s="10">
        <f t="shared" si="8"/>
        <v>27.49082470818609</v>
      </c>
      <c r="R28" s="10">
        <f>G28+Parameters!$B$10+Parameters!$B$12+O28</f>
        <v>1.8640000000000125</v>
      </c>
      <c r="S28" s="4">
        <f>P28+Parameters!$B$5</f>
        <v>2516595.7274262705</v>
      </c>
      <c r="T28" s="4">
        <f>Q28+Parameters!$B$6</f>
        <v>6856542.490824708</v>
      </c>
      <c r="U28" s="4">
        <f>R28+Parameters!$B$7</f>
        <v>142.73934355588895</v>
      </c>
    </row>
    <row r="29" spans="1:21" ht="15">
      <c r="A29" s="9" t="s">
        <v>39</v>
      </c>
      <c r="B29" s="9">
        <v>180</v>
      </c>
      <c r="C29" s="9">
        <v>0</v>
      </c>
      <c r="D29" s="9" t="s">
        <v>367</v>
      </c>
      <c r="E29" s="11">
        <f>VLOOKUP($A29,'gcp_rotation&amp;shift'!$A$1:$J$52,8,FALSE)</f>
        <v>-9.110381212551147</v>
      </c>
      <c r="F29" s="11">
        <f>VLOOKUP($A29,'gcp_rotation&amp;shift'!$A$1:$J$52,9,FALSE)</f>
        <v>28.89126270636916</v>
      </c>
      <c r="G29" s="11">
        <f>VLOOKUP($A29,'gcp_rotation&amp;shift'!$A$1:$J$52,10,FALSE)</f>
        <v>0.257000000000005</v>
      </c>
      <c r="H29" s="4">
        <f>(Parameters!$B$10+Parameters!$B$11)-(Parameters!$B$10+Parameters!$B$12)</f>
        <v>0.08200000000000007</v>
      </c>
      <c r="I29">
        <f>RADIANS(C29)</f>
        <v>0</v>
      </c>
      <c r="J29">
        <f>H29*COS(I29)</f>
        <v>0.08200000000000007</v>
      </c>
      <c r="K29">
        <f>IF(B29-90&gt;0,B29-90,B29-90+360)</f>
        <v>90</v>
      </c>
      <c r="L29">
        <f>IF(K29&gt;=180,RADIANS(360-K29),-RADIANS(K29))</f>
        <v>-1.5707963267948966</v>
      </c>
      <c r="M29">
        <f>J29*COS(L29)</f>
        <v>5.0231086651253465E-18</v>
      </c>
      <c r="N29">
        <f>J29*SIN(L29)</f>
        <v>-0.08200000000000007</v>
      </c>
      <c r="O29">
        <f>H29*SIN(I29)</f>
        <v>0</v>
      </c>
      <c r="P29" s="10">
        <f t="shared" si="8"/>
        <v>-9.110381212551147</v>
      </c>
      <c r="Q29" s="10">
        <f t="shared" si="8"/>
        <v>28.80926270636916</v>
      </c>
      <c r="R29" s="10">
        <f>G29+Parameters!$B$10+Parameters!$B$12+O29</f>
        <v>1.791000000000005</v>
      </c>
      <c r="S29" s="4">
        <f>P29+Parameters!$B$5</f>
        <v>2516590.8896187874</v>
      </c>
      <c r="T29" s="4">
        <f>Q29+Parameters!$B$6</f>
        <v>6856543.809262706</v>
      </c>
      <c r="U29" s="4">
        <f>R29+Parameters!$B$7</f>
        <v>142.66634355588894</v>
      </c>
    </row>
    <row r="30" spans="1:21" ht="15">
      <c r="A30" s="9" t="s">
        <v>40</v>
      </c>
      <c r="B30" s="9">
        <v>180</v>
      </c>
      <c r="C30" s="9">
        <v>0</v>
      </c>
      <c r="D30" s="9" t="s">
        <v>368</v>
      </c>
      <c r="E30" s="11">
        <f>VLOOKUP($A30,'gcp_rotation&amp;shift'!$A$1:$J$52,8,FALSE)</f>
        <v>-5.695341388694942</v>
      </c>
      <c r="F30" s="11">
        <f>VLOOKUP($A30,'gcp_rotation&amp;shift'!$A$1:$J$52,9,FALSE)</f>
        <v>31.866217328235507</v>
      </c>
      <c r="G30" s="11">
        <f>VLOOKUP($A30,'gcp_rotation&amp;shift'!$A$1:$J$52,10,FALSE)</f>
        <v>0.3480000000000132</v>
      </c>
      <c r="H30" s="4">
        <f>(Parameters!$B$10+Parameters!$B$11)-(Parameters!$B$10+Parameters!$B$12)</f>
        <v>0.08200000000000007</v>
      </c>
      <c r="I30">
        <f>RADIANS(C30)</f>
        <v>0</v>
      </c>
      <c r="J30">
        <f>H30*COS(I30)</f>
        <v>0.08200000000000007</v>
      </c>
      <c r="K30">
        <f>IF(B30-90&gt;0,B30-90,B30-90+360)</f>
        <v>90</v>
      </c>
      <c r="L30">
        <f>IF(K30&gt;=180,RADIANS(360-K30),-RADIANS(K30))</f>
        <v>-1.5707963267948966</v>
      </c>
      <c r="M30">
        <f>J30*COS(L30)</f>
        <v>5.0231086651253465E-18</v>
      </c>
      <c r="N30">
        <f>J30*SIN(L30)</f>
        <v>-0.08200000000000007</v>
      </c>
      <c r="O30">
        <f>H30*SIN(I30)</f>
        <v>0</v>
      </c>
      <c r="P30" s="10">
        <f t="shared" si="8"/>
        <v>-5.695341388694942</v>
      </c>
      <c r="Q30" s="10">
        <f t="shared" si="8"/>
        <v>31.784217328235506</v>
      </c>
      <c r="R30" s="10">
        <f>G30+Parameters!$B$10+Parameters!$B$12+O30</f>
        <v>1.8820000000000132</v>
      </c>
      <c r="S30" s="4">
        <f>P30+Parameters!$B$5</f>
        <v>2516594.3046586113</v>
      </c>
      <c r="T30" s="4">
        <f>Q30+Parameters!$B$6</f>
        <v>6856546.784217328</v>
      </c>
      <c r="U30" s="4">
        <f>R30+Parameters!$B$7</f>
        <v>142.75734355588895</v>
      </c>
    </row>
    <row r="31" spans="1:18" ht="15">
      <c r="A31" s="9" t="s">
        <v>369</v>
      </c>
      <c r="B31" s="9"/>
      <c r="C31" s="9"/>
      <c r="D31" s="9"/>
      <c r="E31" s="11"/>
      <c r="F31" s="11"/>
      <c r="G31" s="11"/>
      <c r="H31" s="4"/>
      <c r="P31" s="10"/>
      <c r="Q31" s="10"/>
      <c r="R31" s="10"/>
    </row>
    <row r="32" spans="5:18" ht="15">
      <c r="E32" s="11"/>
      <c r="F32" s="11"/>
      <c r="G32" s="11"/>
      <c r="H32" s="4"/>
      <c r="P32" s="10"/>
      <c r="Q32" s="10"/>
      <c r="R32" s="10"/>
    </row>
    <row r="33" spans="1:18" ht="15">
      <c r="A33" s="6" t="s">
        <v>159</v>
      </c>
      <c r="H33" s="4"/>
      <c r="P33" s="10"/>
      <c r="Q33" s="10"/>
      <c r="R33" s="10"/>
    </row>
    <row r="34" spans="1:10" ht="15">
      <c r="A34" s="12" t="s">
        <v>110</v>
      </c>
      <c r="B34" s="12" t="s">
        <v>111</v>
      </c>
      <c r="C34" s="12" t="s">
        <v>112</v>
      </c>
      <c r="D34" s="12" t="s">
        <v>113</v>
      </c>
      <c r="E34" s="12" t="s">
        <v>129</v>
      </c>
      <c r="F34" s="12" t="s">
        <v>130</v>
      </c>
      <c r="G34" s="12" t="s">
        <v>131</v>
      </c>
      <c r="H34" t="s">
        <v>126</v>
      </c>
      <c r="I34" t="s">
        <v>127</v>
      </c>
      <c r="J34" t="s">
        <v>128</v>
      </c>
    </row>
    <row r="35" spans="1:10" ht="15">
      <c r="A35" s="12" t="s">
        <v>370</v>
      </c>
      <c r="B35" s="12">
        <v>5.4874</v>
      </c>
      <c r="C35" s="12">
        <v>10.9984</v>
      </c>
      <c r="D35" s="12">
        <v>1.9328</v>
      </c>
      <c r="E35" s="12">
        <v>-3.08557441</v>
      </c>
      <c r="F35" s="12">
        <v>-0.01017207</v>
      </c>
      <c r="G35" s="12">
        <v>0.3550783</v>
      </c>
      <c r="H35" s="4">
        <f>B35+Parameters!$B$5</f>
        <v>2516605.4874</v>
      </c>
      <c r="I35" s="4">
        <f>C35+Parameters!$B$6</f>
        <v>6856525.9984</v>
      </c>
      <c r="J35" s="4">
        <f>D35+Parameters!$B$7</f>
        <v>142.80814355588893</v>
      </c>
    </row>
    <row r="36" spans="1:10" ht="15">
      <c r="A36" s="12" t="s">
        <v>371</v>
      </c>
      <c r="B36" s="12">
        <v>1.1952</v>
      </c>
      <c r="C36" s="12">
        <v>10.7904</v>
      </c>
      <c r="D36" s="12">
        <v>1.8098</v>
      </c>
      <c r="E36" s="12">
        <v>-3.09521879</v>
      </c>
      <c r="F36" s="12">
        <v>-0.02573422</v>
      </c>
      <c r="G36" s="12">
        <v>0.06267724</v>
      </c>
      <c r="H36" s="4">
        <f>B36+Parameters!$B$5</f>
        <v>2516601.1952</v>
      </c>
      <c r="I36" s="4">
        <f>C36+Parameters!$B$6</f>
        <v>6856525.7904</v>
      </c>
      <c r="J36" s="4">
        <f>D36+Parameters!$B$7</f>
        <v>142.68514355588894</v>
      </c>
    </row>
    <row r="37" spans="1:10" ht="15">
      <c r="A37" s="12" t="s">
        <v>372</v>
      </c>
      <c r="B37" s="12">
        <v>-2.2009</v>
      </c>
      <c r="C37" s="12">
        <v>14.4587</v>
      </c>
      <c r="D37" s="12">
        <v>1.7691</v>
      </c>
      <c r="E37" s="12">
        <v>-3.08935347</v>
      </c>
      <c r="F37" s="12">
        <v>-0.02473069</v>
      </c>
      <c r="G37" s="12">
        <v>0.07318758</v>
      </c>
      <c r="H37" s="4">
        <f>B37+Parameters!$B$5</f>
        <v>2516597.7991</v>
      </c>
      <c r="I37" s="4">
        <f>C37+Parameters!$B$6</f>
        <v>6856529.4587</v>
      </c>
      <c r="J37" s="4">
        <f>D37+Parameters!$B$7</f>
        <v>142.64444355588896</v>
      </c>
    </row>
    <row r="38" spans="1:10" ht="15">
      <c r="A38" s="12" t="s">
        <v>373</v>
      </c>
      <c r="B38" s="12">
        <v>-2.7833</v>
      </c>
      <c r="C38" s="12">
        <v>17.74</v>
      </c>
      <c r="D38" s="12">
        <v>1.8297</v>
      </c>
      <c r="E38" s="12">
        <v>-3.08827598</v>
      </c>
      <c r="F38" s="12">
        <v>-0.02460299</v>
      </c>
      <c r="G38" s="12">
        <v>0.04390292</v>
      </c>
      <c r="H38" s="4">
        <f>B38+Parameters!$B$5</f>
        <v>2516597.2167</v>
      </c>
      <c r="I38" s="4">
        <f>C38+Parameters!$B$6</f>
        <v>6856532.74</v>
      </c>
      <c r="J38" s="4">
        <f>D38+Parameters!$B$7</f>
        <v>142.70504355588895</v>
      </c>
    </row>
    <row r="39" spans="1:10" ht="15">
      <c r="A39" s="12" t="s">
        <v>374</v>
      </c>
      <c r="B39" s="12">
        <v>2.2499</v>
      </c>
      <c r="C39" s="12">
        <v>15.6232</v>
      </c>
      <c r="D39" s="12">
        <v>1.8767</v>
      </c>
      <c r="E39" s="12">
        <v>-3.07906413</v>
      </c>
      <c r="F39" s="12">
        <v>-0.02098587</v>
      </c>
      <c r="G39" s="12">
        <v>0.16661675</v>
      </c>
      <c r="H39" s="4">
        <f>B39+Parameters!$B$5</f>
        <v>2516602.2499</v>
      </c>
      <c r="I39" s="4">
        <f>C39+Parameters!$B$6</f>
        <v>6856530.6232</v>
      </c>
      <c r="J39" s="4">
        <f>D39+Parameters!$B$7</f>
        <v>142.75204355588895</v>
      </c>
    </row>
    <row r="40" spans="1:10" ht="15">
      <c r="A40" s="12" t="s">
        <v>375</v>
      </c>
      <c r="B40" s="12">
        <v>4.1848</v>
      </c>
      <c r="C40" s="12">
        <v>15.39</v>
      </c>
      <c r="D40" s="12">
        <v>1.8923</v>
      </c>
      <c r="E40" s="12">
        <v>-3.06044893</v>
      </c>
      <c r="F40" s="12">
        <v>-0.02795512</v>
      </c>
      <c r="G40" s="12">
        <v>0.36397994</v>
      </c>
      <c r="H40" s="4">
        <f>B40+Parameters!$B$5</f>
        <v>2516604.1848</v>
      </c>
      <c r="I40" s="4">
        <f>C40+Parameters!$B$6</f>
        <v>6856530.39</v>
      </c>
      <c r="J40" s="4">
        <f>D40+Parameters!$B$7</f>
        <v>142.76764355588895</v>
      </c>
    </row>
    <row r="41" spans="1:10" ht="15">
      <c r="A41" s="12" t="s">
        <v>376</v>
      </c>
      <c r="B41" s="12">
        <v>4.1792</v>
      </c>
      <c r="C41" s="12">
        <v>15.3955</v>
      </c>
      <c r="D41" s="12">
        <v>1.8972</v>
      </c>
      <c r="E41" s="12">
        <v>-3.07469213</v>
      </c>
      <c r="F41" s="12">
        <v>-0.01793592</v>
      </c>
      <c r="G41" s="12">
        <v>0.46569597</v>
      </c>
      <c r="H41" s="4">
        <f>B41+Parameters!$B$5</f>
        <v>2516604.1792</v>
      </c>
      <c r="I41" s="4">
        <f>C41+Parameters!$B$6</f>
        <v>6856530.3955</v>
      </c>
      <c r="J41" s="4">
        <f>D41+Parameters!$B$7</f>
        <v>142.77254355588894</v>
      </c>
    </row>
    <row r="42" spans="1:10" ht="15">
      <c r="A42" s="12" t="s">
        <v>377</v>
      </c>
      <c r="B42" s="12">
        <v>4.7094</v>
      </c>
      <c r="C42" s="12">
        <v>19.3517</v>
      </c>
      <c r="D42" s="12">
        <v>1.9727</v>
      </c>
      <c r="E42" s="12">
        <v>-3.07730607</v>
      </c>
      <c r="F42" s="12">
        <v>-0.02825648</v>
      </c>
      <c r="G42" s="12">
        <v>0.20898952</v>
      </c>
      <c r="H42" s="4">
        <f>B42+Parameters!$B$5</f>
        <v>2516604.7094</v>
      </c>
      <c r="I42" s="4">
        <f>C42+Parameters!$B$6</f>
        <v>6856534.3517</v>
      </c>
      <c r="J42" s="4">
        <f>D42+Parameters!$B$7</f>
        <v>142.84804355588895</v>
      </c>
    </row>
    <row r="43" spans="1:10" ht="15">
      <c r="A43" s="12" t="s">
        <v>378</v>
      </c>
      <c r="B43" s="12">
        <v>2.4543</v>
      </c>
      <c r="C43" s="12">
        <v>20.7039</v>
      </c>
      <c r="D43" s="12">
        <v>1.916</v>
      </c>
      <c r="E43" s="12">
        <v>-3.07354909</v>
      </c>
      <c r="F43" s="12">
        <v>-0.02906074</v>
      </c>
      <c r="G43" s="12">
        <v>0.23935476</v>
      </c>
      <c r="H43" s="4">
        <f>B43+Parameters!$B$5</f>
        <v>2516602.4543</v>
      </c>
      <c r="I43" s="4">
        <f>C43+Parameters!$B$6</f>
        <v>6856535.7039</v>
      </c>
      <c r="J43" s="4">
        <f>D43+Parameters!$B$7</f>
        <v>142.79134355588894</v>
      </c>
    </row>
    <row r="44" spans="1:10" ht="15">
      <c r="A44" s="12" t="s">
        <v>379</v>
      </c>
      <c r="B44" s="12">
        <v>1.4816</v>
      </c>
      <c r="C44" s="12">
        <v>21.8592</v>
      </c>
      <c r="D44" s="12">
        <v>1.8978</v>
      </c>
      <c r="E44" s="12">
        <v>-3.08278895</v>
      </c>
      <c r="F44" s="12">
        <v>-0.04044464</v>
      </c>
      <c r="G44" s="12">
        <v>0.05449902</v>
      </c>
      <c r="H44" s="4">
        <f>B44+Parameters!$B$5</f>
        <v>2516601.4816</v>
      </c>
      <c r="I44" s="4">
        <f>C44+Parameters!$B$6</f>
        <v>6856536.8592</v>
      </c>
      <c r="J44" s="4">
        <f>D44+Parameters!$B$7</f>
        <v>142.77314355588894</v>
      </c>
    </row>
    <row r="45" spans="1:10" ht="15">
      <c r="A45" s="12" t="s">
        <v>380</v>
      </c>
      <c r="B45" s="12">
        <v>-0.1872</v>
      </c>
      <c r="C45" s="12">
        <v>19.8989</v>
      </c>
      <c r="D45" s="12">
        <v>1.786</v>
      </c>
      <c r="E45" s="12">
        <v>-3.07785383</v>
      </c>
      <c r="F45" s="12">
        <v>-0.02883792</v>
      </c>
      <c r="G45" s="12">
        <v>0.2542853</v>
      </c>
      <c r="H45" s="4">
        <f>B45+Parameters!$B$5</f>
        <v>2516599.8128</v>
      </c>
      <c r="I45" s="4">
        <f>C45+Parameters!$B$6</f>
        <v>6856534.8989</v>
      </c>
      <c r="J45" s="4">
        <f>D45+Parameters!$B$7</f>
        <v>142.66134355588895</v>
      </c>
    </row>
    <row r="46" spans="1:10" ht="15">
      <c r="A46" s="12" t="s">
        <v>381</v>
      </c>
      <c r="B46" s="12">
        <v>-0.5906</v>
      </c>
      <c r="C46" s="12">
        <v>20.6991</v>
      </c>
      <c r="D46" s="12">
        <v>1.9802</v>
      </c>
      <c r="E46" s="12">
        <v>-3.07678984</v>
      </c>
      <c r="F46" s="12">
        <v>-0.02679681</v>
      </c>
      <c r="G46" s="12">
        <v>0.24061144</v>
      </c>
      <c r="H46" s="4">
        <f>B46+Parameters!$B$5</f>
        <v>2516599.4094</v>
      </c>
      <c r="I46" s="4">
        <f>C46+Parameters!$B$6</f>
        <v>6856535.6991</v>
      </c>
      <c r="J46" s="4">
        <f>D46+Parameters!$B$7</f>
        <v>142.85554355588894</v>
      </c>
    </row>
    <row r="47" spans="1:10" ht="15">
      <c r="A47" s="12" t="s">
        <v>382</v>
      </c>
      <c r="B47" s="12">
        <v>-2.7997</v>
      </c>
      <c r="C47" s="12">
        <v>17.7385</v>
      </c>
      <c r="D47" s="12">
        <v>1.8346</v>
      </c>
      <c r="E47" s="12">
        <v>-3.07829633</v>
      </c>
      <c r="F47" s="12">
        <v>-0.03468305</v>
      </c>
      <c r="G47" s="12">
        <v>0.18127807</v>
      </c>
      <c r="H47" s="4">
        <f>B47+Parameters!$B$5</f>
        <v>2516597.2003</v>
      </c>
      <c r="I47" s="4">
        <f>C47+Parameters!$B$6</f>
        <v>6856532.7385</v>
      </c>
      <c r="J47" s="4">
        <f>D47+Parameters!$B$7</f>
        <v>142.70994355588894</v>
      </c>
    </row>
    <row r="48" spans="1:10" ht="15">
      <c r="A48" s="12" t="s">
        <v>383</v>
      </c>
      <c r="B48" s="12">
        <v>-6.601</v>
      </c>
      <c r="C48" s="12">
        <v>18.0906</v>
      </c>
      <c r="D48" s="12">
        <v>1.7848</v>
      </c>
      <c r="E48" s="12">
        <v>-3.07620144</v>
      </c>
      <c r="F48" s="12">
        <v>-0.02669403</v>
      </c>
      <c r="G48" s="12">
        <v>0.27254945</v>
      </c>
      <c r="H48" s="4">
        <f>B48+Parameters!$B$5</f>
        <v>2516593.399</v>
      </c>
      <c r="I48" s="4">
        <f>C48+Parameters!$B$6</f>
        <v>6856533.0906</v>
      </c>
      <c r="J48" s="4">
        <f>D48+Parameters!$B$7</f>
        <v>142.66014355588894</v>
      </c>
    </row>
    <row r="49" spans="1:10" ht="15">
      <c r="A49" s="12" t="s">
        <v>384</v>
      </c>
      <c r="B49" s="12">
        <v>-8.9813</v>
      </c>
      <c r="C49" s="12">
        <v>17.9381</v>
      </c>
      <c r="D49" s="12">
        <v>1.7799</v>
      </c>
      <c r="E49" s="12">
        <v>-3.06916757</v>
      </c>
      <c r="F49" s="12">
        <v>-0.01536307</v>
      </c>
      <c r="G49" s="12">
        <v>0.45776821</v>
      </c>
      <c r="H49" s="4">
        <f>B49+Parameters!$B$5</f>
        <v>2516591.0187</v>
      </c>
      <c r="I49" s="4">
        <f>C49+Parameters!$B$6</f>
        <v>6856532.9381</v>
      </c>
      <c r="J49" s="4">
        <f>D49+Parameters!$B$7</f>
        <v>142.65524355588894</v>
      </c>
    </row>
    <row r="50" spans="1:10" ht="15">
      <c r="A50" s="12" t="s">
        <v>385</v>
      </c>
      <c r="B50" s="12">
        <v>-10.1104</v>
      </c>
      <c r="C50" s="12">
        <v>20.8094</v>
      </c>
      <c r="D50" s="12">
        <v>1.7818</v>
      </c>
      <c r="E50" s="12">
        <v>-3.07696939</v>
      </c>
      <c r="F50" s="12">
        <v>-0.03638267</v>
      </c>
      <c r="G50" s="12">
        <v>0.14238276</v>
      </c>
      <c r="H50" s="4">
        <f>B50+Parameters!$B$5</f>
        <v>2516589.8896</v>
      </c>
      <c r="I50" s="4">
        <f>C50+Parameters!$B$6</f>
        <v>6856535.8094</v>
      </c>
      <c r="J50" s="4">
        <f>D50+Parameters!$B$7</f>
        <v>142.65714355588895</v>
      </c>
    </row>
    <row r="51" spans="1:10" ht="15">
      <c r="A51" s="12" t="s">
        <v>386</v>
      </c>
      <c r="B51" s="12">
        <v>-12.351</v>
      </c>
      <c r="C51" s="12">
        <v>23.5591</v>
      </c>
      <c r="D51" s="12">
        <v>1.7518</v>
      </c>
      <c r="E51" s="12">
        <v>-3.0840134</v>
      </c>
      <c r="F51" s="12">
        <v>-0.04121248</v>
      </c>
      <c r="G51" s="12">
        <v>0.04248287</v>
      </c>
      <c r="H51" s="4">
        <f>B51+Parameters!$B$5</f>
        <v>2516587.649</v>
      </c>
      <c r="I51" s="4">
        <f>C51+Parameters!$B$6</f>
        <v>6856538.5591</v>
      </c>
      <c r="J51" s="4">
        <f>D51+Parameters!$B$7</f>
        <v>142.62714355588895</v>
      </c>
    </row>
    <row r="52" spans="1:10" ht="15">
      <c r="A52" s="12" t="s">
        <v>387</v>
      </c>
      <c r="B52" s="12">
        <v>-8.2123</v>
      </c>
      <c r="C52" s="12">
        <v>23.4092</v>
      </c>
      <c r="D52" s="12">
        <v>1.814</v>
      </c>
      <c r="E52" s="12">
        <v>-3.07992675</v>
      </c>
      <c r="F52" s="12">
        <v>-0.03841015</v>
      </c>
      <c r="G52" s="12">
        <v>0.10707762</v>
      </c>
      <c r="H52" s="4">
        <f>B52+Parameters!$B$5</f>
        <v>2516591.7877</v>
      </c>
      <c r="I52" s="4">
        <f>C52+Parameters!$B$6</f>
        <v>6856538.4092</v>
      </c>
      <c r="J52" s="4">
        <f>D52+Parameters!$B$7</f>
        <v>142.68934355588894</v>
      </c>
    </row>
    <row r="53" spans="1:10" ht="15">
      <c r="A53" s="12" t="s">
        <v>388</v>
      </c>
      <c r="B53" s="12">
        <v>-7.1843</v>
      </c>
      <c r="C53" s="12">
        <v>21.4306</v>
      </c>
      <c r="D53" s="12">
        <v>1.7346</v>
      </c>
      <c r="E53" s="12">
        <v>-3.0810658</v>
      </c>
      <c r="F53" s="12">
        <v>-0.03711028</v>
      </c>
      <c r="G53" s="12">
        <v>0.08502406</v>
      </c>
      <c r="H53" s="4">
        <f>B53+Parameters!$B$5</f>
        <v>2516592.8157</v>
      </c>
      <c r="I53" s="4">
        <f>C53+Parameters!$B$6</f>
        <v>6856536.4306</v>
      </c>
      <c r="J53" s="4">
        <f>D53+Parameters!$B$7</f>
        <v>142.60994355588895</v>
      </c>
    </row>
    <row r="54" spans="1:10" ht="15">
      <c r="A54" s="12" t="s">
        <v>389</v>
      </c>
      <c r="B54" s="12">
        <v>-5.6183</v>
      </c>
      <c r="C54" s="12">
        <v>23.0909</v>
      </c>
      <c r="D54" s="12">
        <v>1.8249</v>
      </c>
      <c r="E54" s="12">
        <v>-3.08561998</v>
      </c>
      <c r="F54" s="12">
        <v>-0.03759749</v>
      </c>
      <c r="G54" s="12">
        <v>0.07846776</v>
      </c>
      <c r="H54" s="4">
        <f>B54+Parameters!$B$5</f>
        <v>2516594.3817</v>
      </c>
      <c r="I54" s="4">
        <f>C54+Parameters!$B$6</f>
        <v>6856538.0909</v>
      </c>
      <c r="J54" s="4">
        <f>D54+Parameters!$B$7</f>
        <v>142.70024355588896</v>
      </c>
    </row>
    <row r="55" spans="1:10" ht="15">
      <c r="A55" s="12" t="s">
        <v>390</v>
      </c>
      <c r="B55" s="12">
        <v>-5.4536</v>
      </c>
      <c r="C55" s="12">
        <v>23.3432</v>
      </c>
      <c r="D55" s="12">
        <v>1.7853</v>
      </c>
      <c r="E55" s="12">
        <v>-3.07420743</v>
      </c>
      <c r="F55" s="12">
        <v>-0.03249534</v>
      </c>
      <c r="G55" s="12">
        <v>0.23915089</v>
      </c>
      <c r="H55" s="4">
        <f>B55+Parameters!$B$5</f>
        <v>2516594.5464</v>
      </c>
      <c r="I55" s="4">
        <f>C55+Parameters!$B$6</f>
        <v>6856538.3432</v>
      </c>
      <c r="J55" s="4">
        <f>D55+Parameters!$B$7</f>
        <v>142.66064355588895</v>
      </c>
    </row>
    <row r="56" spans="1:10" ht="15">
      <c r="A56" s="12" t="s">
        <v>391</v>
      </c>
      <c r="B56" s="12">
        <v>-3.8505</v>
      </c>
      <c r="C56" s="12">
        <v>21.5505</v>
      </c>
      <c r="D56" s="12">
        <v>1.8152</v>
      </c>
      <c r="E56" s="12">
        <v>-3.08469499</v>
      </c>
      <c r="F56" s="12">
        <v>-0.04248874</v>
      </c>
      <c r="G56" s="12">
        <v>0.09025385</v>
      </c>
      <c r="H56" s="4">
        <f>B56+Parameters!$B$5</f>
        <v>2516596.1495</v>
      </c>
      <c r="I56" s="4">
        <f>C56+Parameters!$B$6</f>
        <v>6856536.5505</v>
      </c>
      <c r="J56" s="4">
        <f>D56+Parameters!$B$7</f>
        <v>142.69054355588895</v>
      </c>
    </row>
    <row r="57" spans="1:10" ht="15">
      <c r="A57" s="12" t="s">
        <v>392</v>
      </c>
      <c r="B57" s="12">
        <v>2.362</v>
      </c>
      <c r="C57" s="12">
        <v>23.2475</v>
      </c>
      <c r="D57" s="12">
        <v>2.0056</v>
      </c>
      <c r="E57" s="12">
        <v>-3.07843768</v>
      </c>
      <c r="F57" s="12">
        <v>-0.040341</v>
      </c>
      <c r="G57" s="12">
        <v>0.08349763</v>
      </c>
      <c r="H57" s="4">
        <f>B57+Parameters!$B$5</f>
        <v>2516602.362</v>
      </c>
      <c r="I57" s="4">
        <f>C57+Parameters!$B$6</f>
        <v>6856538.2475</v>
      </c>
      <c r="J57" s="4">
        <f>D57+Parameters!$B$7</f>
        <v>142.88094355588893</v>
      </c>
    </row>
    <row r="58" spans="1:10" ht="15">
      <c r="A58" s="12" t="s">
        <v>393</v>
      </c>
      <c r="B58" s="12">
        <v>1.4252</v>
      </c>
      <c r="C58" s="12">
        <v>24.1943</v>
      </c>
      <c r="D58" s="12">
        <v>1.9624</v>
      </c>
      <c r="E58" s="12">
        <v>-3.07448429</v>
      </c>
      <c r="F58" s="12">
        <v>-0.02746987</v>
      </c>
      <c r="G58" s="12">
        <v>0.2286106</v>
      </c>
      <c r="H58" s="4">
        <f>B58+Parameters!$B$5</f>
        <v>2516601.4252</v>
      </c>
      <c r="I58" s="4">
        <f>C58+Parameters!$B$6</f>
        <v>6856539.1943</v>
      </c>
      <c r="J58" s="4">
        <f>D58+Parameters!$B$7</f>
        <v>142.83774355588895</v>
      </c>
    </row>
    <row r="59" spans="1:10" ht="15">
      <c r="A59" s="12" t="s">
        <v>394</v>
      </c>
      <c r="B59" s="12">
        <v>-2.5303</v>
      </c>
      <c r="C59" s="12">
        <v>23.7097</v>
      </c>
      <c r="D59" s="12">
        <v>1.8401</v>
      </c>
      <c r="E59" s="12">
        <v>-3.08024998</v>
      </c>
      <c r="F59" s="12">
        <v>-0.03162243</v>
      </c>
      <c r="G59" s="12">
        <v>0.16075012</v>
      </c>
      <c r="H59" s="4">
        <f>B59+Parameters!$B$5</f>
        <v>2516597.4697</v>
      </c>
      <c r="I59" s="4">
        <f>C59+Parameters!$B$6</f>
        <v>6856538.7097</v>
      </c>
      <c r="J59" s="4">
        <f>D59+Parameters!$B$7</f>
        <v>142.71544355588895</v>
      </c>
    </row>
    <row r="60" spans="1:10" ht="15">
      <c r="A60" s="12" t="s">
        <v>395</v>
      </c>
      <c r="B60" s="12">
        <v>-2.8613</v>
      </c>
      <c r="C60" s="12">
        <v>26.2629</v>
      </c>
      <c r="D60" s="12">
        <v>1.8933</v>
      </c>
      <c r="E60" s="12">
        <v>-3.07925311</v>
      </c>
      <c r="F60" s="12">
        <v>-0.04437527</v>
      </c>
      <c r="G60" s="12">
        <v>0.05959666</v>
      </c>
      <c r="H60" s="4">
        <f>B60+Parameters!$B$5</f>
        <v>2516597.1387</v>
      </c>
      <c r="I60" s="4">
        <f>C60+Parameters!$B$6</f>
        <v>6856541.2629</v>
      </c>
      <c r="J60" s="4">
        <f>D60+Parameters!$B$7</f>
        <v>142.76864355588896</v>
      </c>
    </row>
    <row r="61" spans="1:10" ht="15">
      <c r="A61" s="12" t="s">
        <v>396</v>
      </c>
      <c r="B61" s="12">
        <v>-4.261</v>
      </c>
      <c r="C61" s="12">
        <v>27.495</v>
      </c>
      <c r="D61" s="12">
        <v>1.8696</v>
      </c>
      <c r="E61" s="12">
        <v>-3.07759735</v>
      </c>
      <c r="F61" s="12">
        <v>-0.03146586</v>
      </c>
      <c r="G61" s="12">
        <v>0.2205316</v>
      </c>
      <c r="H61" s="4">
        <f>B61+Parameters!$B$5</f>
        <v>2516595.739</v>
      </c>
      <c r="I61" s="4">
        <f>C61+Parameters!$B$6</f>
        <v>6856542.495</v>
      </c>
      <c r="J61" s="4">
        <f>D61+Parameters!$B$7</f>
        <v>142.74494355588894</v>
      </c>
    </row>
    <row r="62" spans="1:10" ht="15">
      <c r="A62" s="12" t="s">
        <v>397</v>
      </c>
      <c r="B62" s="12">
        <v>-9.1004</v>
      </c>
      <c r="C62" s="12">
        <v>28.8005</v>
      </c>
      <c r="D62" s="12">
        <v>1.7823</v>
      </c>
      <c r="E62" s="12">
        <v>-3.08124931</v>
      </c>
      <c r="F62" s="12">
        <v>-0.04110155</v>
      </c>
      <c r="G62" s="12">
        <v>0.06890146</v>
      </c>
      <c r="H62" s="4">
        <f>B62+Parameters!$B$5</f>
        <v>2516590.8996</v>
      </c>
      <c r="I62" s="4">
        <f>C62+Parameters!$B$6</f>
        <v>6856543.8005</v>
      </c>
      <c r="J62" s="4">
        <f>D62+Parameters!$B$7</f>
        <v>142.65764355588894</v>
      </c>
    </row>
    <row r="63" spans="1:10" ht="15">
      <c r="A63" s="12" t="s">
        <v>398</v>
      </c>
      <c r="B63" s="12">
        <v>-5.6829</v>
      </c>
      <c r="C63" s="12">
        <v>31.7684</v>
      </c>
      <c r="D63" s="12">
        <v>1.8732</v>
      </c>
      <c r="E63" s="12">
        <v>-3.08927513</v>
      </c>
      <c r="F63" s="12">
        <v>-0.03891648</v>
      </c>
      <c r="G63" s="12">
        <v>0.04522612</v>
      </c>
      <c r="H63" s="4">
        <f>B63+Parameters!$B$5</f>
        <v>2516594.3171</v>
      </c>
      <c r="I63" s="4">
        <f>C63+Parameters!$B$6</f>
        <v>6856546.7684</v>
      </c>
      <c r="J63" s="4">
        <f>D63+Parameters!$B$7</f>
        <v>142.74854355588894</v>
      </c>
    </row>
    <row r="64" spans="1:10" ht="15">
      <c r="A64" s="12" t="s">
        <v>399</v>
      </c>
      <c r="B64" s="12">
        <v>-5.6921</v>
      </c>
      <c r="C64" s="12">
        <v>25.868</v>
      </c>
      <c r="D64" s="12">
        <v>1.865</v>
      </c>
      <c r="E64" s="12">
        <v>-3.08487518</v>
      </c>
      <c r="F64" s="12">
        <v>-0.03623311</v>
      </c>
      <c r="G64" s="12">
        <v>0.10351487</v>
      </c>
      <c r="H64" s="4">
        <f>B64+Parameters!$B$5</f>
        <v>2516594.3079</v>
      </c>
      <c r="I64" s="4">
        <f>C64+Parameters!$B$6</f>
        <v>6856540.868</v>
      </c>
      <c r="J64" s="4">
        <f>D64+Parameters!$B$7</f>
        <v>142.74034355588896</v>
      </c>
    </row>
    <row r="65" spans="1:10" ht="15">
      <c r="A65" s="12"/>
      <c r="E65" s="12"/>
      <c r="F65" s="12"/>
      <c r="G65" s="12"/>
      <c r="H65" s="4"/>
      <c r="I65" s="4"/>
      <c r="J65" s="4"/>
    </row>
    <row r="66" spans="1:10" ht="15">
      <c r="A66" s="12"/>
      <c r="E66" s="12"/>
      <c r="F66" s="12"/>
      <c r="G66" s="12"/>
      <c r="H66" s="4"/>
      <c r="I66" s="4"/>
      <c r="J66" s="4"/>
    </row>
    <row r="67" ht="15">
      <c r="A67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C1">
      <selection activeCell="S3" sqref="S3:U18"/>
    </sheetView>
  </sheetViews>
  <sheetFormatPr defaultColWidth="9.140625" defaultRowHeight="15"/>
  <cols>
    <col min="1" max="1" width="13.140625" style="0" customWidth="1"/>
    <col min="4" max="4" width="9.28125" style="0" bestFit="1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27</v>
      </c>
      <c r="B3" s="9">
        <v>250</v>
      </c>
      <c r="C3" s="9">
        <v>15</v>
      </c>
      <c r="D3" s="9" t="s">
        <v>400</v>
      </c>
      <c r="E3" s="11">
        <f>VLOOKUP($A3,'gcp_rotation&amp;shift'!$A$1:$J$52,8,FALSE)</f>
        <v>-0.5754172741435468</v>
      </c>
      <c r="F3" s="11">
        <f>VLOOKUP($A3,'gcp_rotation&amp;shift'!$A$1:$J$52,9,FALSE)</f>
        <v>20.767440726049244</v>
      </c>
      <c r="G3" s="11">
        <f>VLOOKUP($A3,'gcp_rotation&amp;shift'!$A$1:$J$52,10,FALSE)</f>
        <v>0.44599999999999795</v>
      </c>
      <c r="H3" s="4">
        <f>(Parameters!$B$10+Parameters!$B$11)-(Parameters!$B$10+Parameters!$B$12)</f>
        <v>0.08200000000000007</v>
      </c>
      <c r="I3">
        <f>RADIANS(C3)</f>
        <v>0.2617993877991494</v>
      </c>
      <c r="J3">
        <f>H3*COS(I3)</f>
        <v>0.07920591775570367</v>
      </c>
      <c r="K3">
        <f>IF(B3-90&gt;0,B3-90,B3-90+360)</f>
        <v>160</v>
      </c>
      <c r="L3">
        <f>IF(K3&gt;=180,RADIANS(360-K3),-RADIANS(K3))</f>
        <v>-2.792526803190927</v>
      </c>
      <c r="M3">
        <f>J3*COS(L3)</f>
        <v>-0.07442921643761029</v>
      </c>
      <c r="N3">
        <f>J3*SIN(L3)</f>
        <v>-0.02709001934304691</v>
      </c>
      <c r="O3">
        <f>H3*SIN(I3)</f>
        <v>0.02122316169840672</v>
      </c>
      <c r="P3" s="10">
        <f>E3+M3</f>
        <v>-0.6498464905811571</v>
      </c>
      <c r="Q3" s="10">
        <f>F3+N3</f>
        <v>20.7403507067062</v>
      </c>
      <c r="R3" s="10">
        <f>G3+Parameters!$B$10+Parameters!$B$12+O3</f>
        <v>2.001223161698405</v>
      </c>
      <c r="S3" s="4">
        <f>P3+Parameters!$B$5</f>
        <v>2516599.3501535095</v>
      </c>
      <c r="T3" s="4">
        <f>Q3+Parameters!$B$6</f>
        <v>6856535.7403507065</v>
      </c>
      <c r="U3" s="4">
        <f>R3+Parameters!$B$7</f>
        <v>142.87656671758734</v>
      </c>
    </row>
    <row r="4" spans="1:21" ht="15">
      <c r="A4" s="9" t="s">
        <v>26</v>
      </c>
      <c r="B4" s="9">
        <v>250</v>
      </c>
      <c r="C4" s="9">
        <v>25</v>
      </c>
      <c r="D4" s="9" t="s">
        <v>401</v>
      </c>
      <c r="E4" s="11">
        <f>VLOOKUP($A4,'gcp_rotation&amp;shift'!$A$1:$J$52,8,FALSE)</f>
        <v>-1.7842514272779226</v>
      </c>
      <c r="F4" s="11">
        <f>VLOOKUP($A4,'gcp_rotation&amp;shift'!$A$1:$J$52,9,FALSE)</f>
        <v>20.38030768558383</v>
      </c>
      <c r="G4" s="11">
        <f>VLOOKUP($A4,'gcp_rotation&amp;shift'!$A$1:$J$52,10,FALSE)</f>
        <v>0.23900000000000432</v>
      </c>
      <c r="H4" s="4">
        <f>(Parameters!$B$10+Parameters!$B$11)-(Parameters!$B$10+Parameters!$B$12)</f>
        <v>0.08200000000000007</v>
      </c>
      <c r="I4">
        <f aca="true" t="shared" si="0" ref="I4:I18">RADIANS(C4)</f>
        <v>0.4363323129985824</v>
      </c>
      <c r="J4">
        <f aca="true" t="shared" si="1" ref="J4:J18">H4*COS(I4)</f>
        <v>0.07431723853700536</v>
      </c>
      <c r="K4">
        <f aca="true" t="shared" si="2" ref="K4:K18">IF(B4-90&gt;0,B4-90,B4-90+360)</f>
        <v>160</v>
      </c>
      <c r="L4">
        <f aca="true" t="shared" si="3" ref="L4:L18">IF(K4&gt;=180,RADIANS(360-K4),-RADIANS(K4))</f>
        <v>-2.792526803190927</v>
      </c>
      <c r="M4">
        <f aca="true" t="shared" si="4" ref="M4:M18">J4*COS(L4)</f>
        <v>-0.06983536065041007</v>
      </c>
      <c r="N4">
        <f aca="true" t="shared" si="5" ref="N4:N18">J4*SIN(L4)</f>
        <v>-0.0254179925759945</v>
      </c>
      <c r="O4">
        <f aca="true" t="shared" si="6" ref="O4:O18">H4*SIN(I4)</f>
        <v>0.03465469746273739</v>
      </c>
      <c r="P4" s="10">
        <f aca="true" t="shared" si="7" ref="P4:Q18">E4+M4</f>
        <v>-1.8540867879283327</v>
      </c>
      <c r="Q4" s="10">
        <f t="shared" si="7"/>
        <v>20.354889693007834</v>
      </c>
      <c r="R4" s="10">
        <f>G4+Parameters!$B$10+Parameters!$B$12+O4</f>
        <v>1.8076546974627417</v>
      </c>
      <c r="S4" s="4">
        <f>P4+Parameters!$B$5</f>
        <v>2516598.145913212</v>
      </c>
      <c r="T4" s="4">
        <f>Q4+Parameters!$B$6</f>
        <v>6856535.354889693</v>
      </c>
      <c r="U4" s="4">
        <f>R4+Parameters!$B$7</f>
        <v>142.68299825335168</v>
      </c>
    </row>
    <row r="5" spans="1:21" ht="15">
      <c r="A5" s="9" t="s">
        <v>23</v>
      </c>
      <c r="B5" s="9">
        <v>230</v>
      </c>
      <c r="C5" s="9">
        <v>30</v>
      </c>
      <c r="D5" s="9" t="s">
        <v>402</v>
      </c>
      <c r="E5" s="11">
        <f>VLOOKUP($A5,'gcp_rotation&amp;shift'!$A$1:$J$52,8,FALSE)</f>
        <v>-2.7912526903674006</v>
      </c>
      <c r="F5" s="11">
        <f>VLOOKUP($A5,'gcp_rotation&amp;shift'!$A$1:$J$52,9,FALSE)</f>
        <v>17.82354714628309</v>
      </c>
      <c r="G5" s="11">
        <f>VLOOKUP($A5,'gcp_rotation&amp;shift'!$A$1:$J$52,10,FALSE)</f>
        <v>0.29599999999999227</v>
      </c>
      <c r="H5" s="4">
        <f>(Parameters!$B$10+Parameters!$B$11)-(Parameters!$B$10+Parameters!$B$12)</f>
        <v>0.08200000000000007</v>
      </c>
      <c r="I5">
        <f t="shared" si="0"/>
        <v>0.5235987755982988</v>
      </c>
      <c r="J5">
        <f t="shared" si="1"/>
        <v>0.07101408311032403</v>
      </c>
      <c r="K5">
        <f t="shared" si="2"/>
        <v>140</v>
      </c>
      <c r="L5">
        <f t="shared" si="3"/>
        <v>-2.443460952792061</v>
      </c>
      <c r="M5">
        <f t="shared" si="4"/>
        <v>-0.05439994374985299</v>
      </c>
      <c r="N5">
        <f t="shared" si="5"/>
        <v>-0.04564697273656644</v>
      </c>
      <c r="O5">
        <f t="shared" si="6"/>
        <v>0.04100000000000003</v>
      </c>
      <c r="P5" s="10">
        <f t="shared" si="7"/>
        <v>-2.8456526341172537</v>
      </c>
      <c r="Q5" s="10">
        <f t="shared" si="7"/>
        <v>17.777900173546524</v>
      </c>
      <c r="R5" s="10">
        <f>G5+Parameters!$B$10+Parameters!$B$12+O5</f>
        <v>1.8709999999999922</v>
      </c>
      <c r="S5" s="4">
        <f>P5+Parameters!$B$5</f>
        <v>2516597.1543473657</v>
      </c>
      <c r="T5" s="4">
        <f>Q5+Parameters!$B$6</f>
        <v>6856532.777900173</v>
      </c>
      <c r="U5" s="4">
        <f>R5+Parameters!$B$7</f>
        <v>142.74634355588893</v>
      </c>
    </row>
    <row r="6" spans="1:21" ht="15">
      <c r="A6" s="9" t="s">
        <v>24</v>
      </c>
      <c r="B6" s="9">
        <v>240</v>
      </c>
      <c r="C6" s="9">
        <v>40</v>
      </c>
      <c r="D6" s="9" t="s">
        <v>403</v>
      </c>
      <c r="E6" s="11">
        <f>VLOOKUP($A6,'gcp_rotation&amp;shift'!$A$1:$J$52,8,FALSE)</f>
        <v>-6.576704875100404</v>
      </c>
      <c r="F6" s="11">
        <f>VLOOKUP($A6,'gcp_rotation&amp;shift'!$A$1:$J$52,9,FALSE)</f>
        <v>18.167738602496684</v>
      </c>
      <c r="G6" s="11">
        <f>VLOOKUP($A6,'gcp_rotation&amp;shift'!$A$1:$J$52,10,FALSE)</f>
        <v>0.2510000000000048</v>
      </c>
      <c r="H6" s="4">
        <f>(Parameters!$B$10+Parameters!$B$11)-(Parameters!$B$10+Parameters!$B$12)</f>
        <v>0.08200000000000007</v>
      </c>
      <c r="I6">
        <f t="shared" si="0"/>
        <v>0.6981317007977318</v>
      </c>
      <c r="J6">
        <f t="shared" si="1"/>
        <v>0.06281564433575625</v>
      </c>
      <c r="K6">
        <f t="shared" si="2"/>
        <v>150</v>
      </c>
      <c r="L6">
        <f t="shared" si="3"/>
        <v>-2.6179938779914944</v>
      </c>
      <c r="M6">
        <f t="shared" si="4"/>
        <v>-0.05439994374985299</v>
      </c>
      <c r="N6">
        <f t="shared" si="5"/>
        <v>-0.031407822167878116</v>
      </c>
      <c r="O6">
        <f t="shared" si="6"/>
        <v>0.05270858399429627</v>
      </c>
      <c r="P6" s="10">
        <f t="shared" si="7"/>
        <v>-6.631104818850257</v>
      </c>
      <c r="Q6" s="10">
        <f t="shared" si="7"/>
        <v>18.136330780328805</v>
      </c>
      <c r="R6" s="10">
        <f>G6+Parameters!$B$10+Parameters!$B$12+O6</f>
        <v>1.837708583994301</v>
      </c>
      <c r="S6" s="4">
        <f>P6+Parameters!$B$5</f>
        <v>2516593.368895181</v>
      </c>
      <c r="T6" s="4">
        <f>Q6+Parameters!$B$6</f>
        <v>6856533.136330781</v>
      </c>
      <c r="U6" s="4">
        <f>R6+Parameters!$B$7</f>
        <v>142.71305213988325</v>
      </c>
    </row>
    <row r="7" spans="1:21" ht="15">
      <c r="A7" s="9" t="s">
        <v>25</v>
      </c>
      <c r="B7" s="9">
        <v>245</v>
      </c>
      <c r="C7" s="9">
        <v>45</v>
      </c>
      <c r="D7" s="9" t="s">
        <v>404</v>
      </c>
      <c r="E7" s="11">
        <f>VLOOKUP($A7,'gcp_rotation&amp;shift'!$A$1:$J$52,8,FALSE)</f>
        <v>-8.93868720671162</v>
      </c>
      <c r="F7" s="11">
        <f>VLOOKUP($A7,'gcp_rotation&amp;shift'!$A$1:$J$52,9,FALSE)</f>
        <v>18.007010680623353</v>
      </c>
      <c r="G7" s="11">
        <f>VLOOKUP($A7,'gcp_rotation&amp;shift'!$A$1:$J$52,10,FALSE)</f>
        <v>0.242999999999995</v>
      </c>
      <c r="H7" s="4">
        <f>(Parameters!$B$10+Parameters!$B$11)-(Parameters!$B$10+Parameters!$B$12)</f>
        <v>0.08200000000000007</v>
      </c>
      <c r="I7">
        <f t="shared" si="0"/>
        <v>0.7853981633974483</v>
      </c>
      <c r="J7">
        <f t="shared" si="1"/>
        <v>0.057982756057296955</v>
      </c>
      <c r="K7">
        <f t="shared" si="2"/>
        <v>155</v>
      </c>
      <c r="L7">
        <f t="shared" si="3"/>
        <v>-2.705260340591211</v>
      </c>
      <c r="M7">
        <f t="shared" si="4"/>
        <v>-0.052550223328574716</v>
      </c>
      <c r="N7">
        <f t="shared" si="5"/>
        <v>-0.024504571575869855</v>
      </c>
      <c r="O7">
        <f t="shared" si="6"/>
        <v>0.05798275605729694</v>
      </c>
      <c r="P7" s="10">
        <f t="shared" si="7"/>
        <v>-8.991237430040195</v>
      </c>
      <c r="Q7" s="10">
        <f t="shared" si="7"/>
        <v>17.98250610904748</v>
      </c>
      <c r="R7" s="10">
        <f>G7+Parameters!$B$10+Parameters!$B$12+O7</f>
        <v>1.834982756057292</v>
      </c>
      <c r="S7" s="4">
        <f>P7+Parameters!$B$5</f>
        <v>2516591.00876257</v>
      </c>
      <c r="T7" s="4">
        <f>Q7+Parameters!$B$6</f>
        <v>6856532.982506109</v>
      </c>
      <c r="U7" s="4">
        <f>R7+Parameters!$B$7</f>
        <v>142.71032631194623</v>
      </c>
    </row>
    <row r="8" spans="1:21" ht="15">
      <c r="A8" s="9" t="s">
        <v>14</v>
      </c>
      <c r="B8" s="9">
        <v>215</v>
      </c>
      <c r="C8" s="9">
        <v>60</v>
      </c>
      <c r="D8" s="9" t="s">
        <v>405</v>
      </c>
      <c r="E8" s="11">
        <f>VLOOKUP($A8,'gcp_rotation&amp;shift'!$A$1:$J$52,8,FALSE)</f>
        <v>-10.51201991038397</v>
      </c>
      <c r="F8" s="11">
        <f>VLOOKUP($A8,'gcp_rotation&amp;shift'!$A$1:$J$52,9,FALSE)</f>
        <v>4.810013363137841</v>
      </c>
      <c r="G8" s="11">
        <f>VLOOKUP($A8,'gcp_rotation&amp;shift'!$A$1:$J$52,10,FALSE)</f>
        <v>0.09999999999999432</v>
      </c>
      <c r="H8" s="4">
        <f>(Parameters!$B$10+Parameters!$B$11)-(Parameters!$B$10+Parameters!$B$12)</f>
        <v>0.08200000000000007</v>
      </c>
      <c r="I8">
        <f t="shared" si="0"/>
        <v>1.0471975511965976</v>
      </c>
      <c r="J8">
        <f t="shared" si="1"/>
        <v>0.04100000000000004</v>
      </c>
      <c r="K8">
        <f t="shared" si="2"/>
        <v>125</v>
      </c>
      <c r="L8">
        <f t="shared" si="3"/>
        <v>-2.181661564992912</v>
      </c>
      <c r="M8">
        <f t="shared" si="4"/>
        <v>-0.023516633890392918</v>
      </c>
      <c r="N8">
        <f t="shared" si="5"/>
        <v>-0.03358523381584869</v>
      </c>
      <c r="O8">
        <f t="shared" si="6"/>
        <v>0.07101408311032403</v>
      </c>
      <c r="P8" s="10">
        <f t="shared" si="7"/>
        <v>-10.535536544274363</v>
      </c>
      <c r="Q8" s="10">
        <f t="shared" si="7"/>
        <v>4.776428129321992</v>
      </c>
      <c r="R8" s="10">
        <f>G8+Parameters!$B$10+Parameters!$B$12+O8</f>
        <v>1.7050140831103184</v>
      </c>
      <c r="S8" s="4">
        <f>P8+Parameters!$B$5</f>
        <v>2516589.4644634556</v>
      </c>
      <c r="T8" s="4">
        <f>Q8+Parameters!$B$6</f>
        <v>6856519.7764281295</v>
      </c>
      <c r="U8" s="4">
        <f>R8+Parameters!$B$7</f>
        <v>142.58035763899926</v>
      </c>
    </row>
    <row r="9" spans="1:21" ht="15">
      <c r="A9" s="9" t="s">
        <v>13</v>
      </c>
      <c r="B9" s="9">
        <v>210</v>
      </c>
      <c r="C9" s="9">
        <v>50</v>
      </c>
      <c r="D9" s="9" t="s">
        <v>406</v>
      </c>
      <c r="E9" s="11">
        <f>VLOOKUP($A9,'gcp_rotation&amp;shift'!$A$1:$J$52,8,FALSE)</f>
        <v>-6.856730571947992</v>
      </c>
      <c r="F9" s="11">
        <f>VLOOKUP($A9,'gcp_rotation&amp;shift'!$A$1:$J$52,9,FALSE)</f>
        <v>7.505638124421239</v>
      </c>
      <c r="G9" s="11">
        <f>VLOOKUP($A9,'gcp_rotation&amp;shift'!$A$1:$J$52,10,FALSE)</f>
        <v>0.12399999999999523</v>
      </c>
      <c r="H9" s="4">
        <f>(Parameters!$B$10+Parameters!$B$11)-(Parameters!$B$10+Parameters!$B$12)</f>
        <v>0.08200000000000007</v>
      </c>
      <c r="I9">
        <f t="shared" si="0"/>
        <v>0.8726646259971648</v>
      </c>
      <c r="J9">
        <f t="shared" si="1"/>
        <v>0.052708583994296274</v>
      </c>
      <c r="K9">
        <f t="shared" si="2"/>
        <v>120</v>
      </c>
      <c r="L9">
        <f t="shared" si="3"/>
        <v>-2.0943951023931953</v>
      </c>
      <c r="M9">
        <f t="shared" si="4"/>
        <v>-0.026354291997148126</v>
      </c>
      <c r="N9">
        <f t="shared" si="5"/>
        <v>-0.045646972736566434</v>
      </c>
      <c r="O9">
        <f t="shared" si="6"/>
        <v>0.06281564433575625</v>
      </c>
      <c r="P9" s="10">
        <f t="shared" si="7"/>
        <v>-6.88308486394514</v>
      </c>
      <c r="Q9" s="10">
        <f t="shared" si="7"/>
        <v>7.459991151684672</v>
      </c>
      <c r="R9" s="10">
        <f>G9+Parameters!$B$10+Parameters!$B$12+O9</f>
        <v>1.7208156443357514</v>
      </c>
      <c r="S9" s="4">
        <f>P9+Parameters!$B$5</f>
        <v>2516593.116915136</v>
      </c>
      <c r="T9" s="4">
        <f>Q9+Parameters!$B$6</f>
        <v>6856522.4599911515</v>
      </c>
      <c r="U9" s="4">
        <f>R9+Parameters!$B$7</f>
        <v>142.5961592002247</v>
      </c>
    </row>
    <row r="10" spans="1:21" ht="15">
      <c r="A10" s="9" t="s">
        <v>18</v>
      </c>
      <c r="B10" s="9">
        <v>210</v>
      </c>
      <c r="C10" s="9">
        <v>30</v>
      </c>
      <c r="D10" s="9" t="s">
        <v>407</v>
      </c>
      <c r="E10" s="11">
        <f>VLOOKUP($A10,'gcp_rotation&amp;shift'!$A$1:$J$52,8,FALSE)</f>
        <v>-2.2038996131159365</v>
      </c>
      <c r="F10" s="11">
        <f>VLOOKUP($A10,'gcp_rotation&amp;shift'!$A$1:$J$52,9,FALSE)</f>
        <v>14.548692437820137</v>
      </c>
      <c r="G10" s="11">
        <f>VLOOKUP($A10,'gcp_rotation&amp;shift'!$A$1:$J$52,10,FALSE)</f>
        <v>0.23099999999999454</v>
      </c>
      <c r="H10" s="4">
        <f>(Parameters!$B$10+Parameters!$B$11)-(Parameters!$B$10+Parameters!$B$12)</f>
        <v>0.08200000000000007</v>
      </c>
      <c r="I10">
        <f t="shared" si="0"/>
        <v>0.5235987755982988</v>
      </c>
      <c r="J10">
        <f t="shared" si="1"/>
        <v>0.07101408311032403</v>
      </c>
      <c r="K10">
        <f t="shared" si="2"/>
        <v>120</v>
      </c>
      <c r="L10">
        <f t="shared" si="3"/>
        <v>-2.0943951023931953</v>
      </c>
      <c r="M10">
        <f t="shared" si="4"/>
        <v>-0.035507041555162</v>
      </c>
      <c r="N10">
        <f t="shared" si="5"/>
        <v>-0.06150000000000006</v>
      </c>
      <c r="O10">
        <f t="shared" si="6"/>
        <v>0.04100000000000003</v>
      </c>
      <c r="P10" s="10">
        <f t="shared" si="7"/>
        <v>-2.2394066546710985</v>
      </c>
      <c r="Q10" s="10">
        <f t="shared" si="7"/>
        <v>14.487192437820136</v>
      </c>
      <c r="R10" s="10">
        <f>G10+Parameters!$B$10+Parameters!$B$12+O10</f>
        <v>1.8059999999999945</v>
      </c>
      <c r="S10" s="4">
        <f>P10+Parameters!$B$5</f>
        <v>2516597.7605933454</v>
      </c>
      <c r="T10" s="4">
        <f>Q10+Parameters!$B$6</f>
        <v>6856529.487192438</v>
      </c>
      <c r="U10" s="4">
        <f>R10+Parameters!$B$7</f>
        <v>142.68134355588893</v>
      </c>
    </row>
    <row r="11" spans="1:21" ht="15">
      <c r="A11" s="9" t="s">
        <v>17</v>
      </c>
      <c r="B11" s="9">
        <v>180</v>
      </c>
      <c r="C11" s="9">
        <v>20</v>
      </c>
      <c r="D11" s="9" t="s">
        <v>408</v>
      </c>
      <c r="E11" s="11">
        <f>VLOOKUP($A11,'gcp_rotation&amp;shift'!$A$1:$J$52,8,FALSE)</f>
        <v>2.2534986967220902</v>
      </c>
      <c r="F11" s="11">
        <f>VLOOKUP($A11,'gcp_rotation&amp;shift'!$A$1:$J$52,9,FALSE)</f>
        <v>15.705392185598612</v>
      </c>
      <c r="G11" s="11">
        <f>VLOOKUP($A11,'gcp_rotation&amp;shift'!$A$1:$J$52,10,FALSE)</f>
        <v>0.3429999999999893</v>
      </c>
      <c r="H11" s="4">
        <f>(Parameters!$B$10+Parameters!$B$11)-(Parameters!$B$10+Parameters!$B$12)</f>
        <v>0.08200000000000007</v>
      </c>
      <c r="I11">
        <f t="shared" si="0"/>
        <v>0.3490658503988659</v>
      </c>
      <c r="J11">
        <f t="shared" si="1"/>
        <v>0.07705479490444456</v>
      </c>
      <c r="K11">
        <f t="shared" si="2"/>
        <v>90</v>
      </c>
      <c r="L11">
        <f t="shared" si="3"/>
        <v>-1.5707963267948966</v>
      </c>
      <c r="M11">
        <f t="shared" si="4"/>
        <v>4.720178146024043E-18</v>
      </c>
      <c r="N11">
        <f t="shared" si="5"/>
        <v>-0.07705479490444456</v>
      </c>
      <c r="O11">
        <f t="shared" si="6"/>
        <v>0.028045651752704858</v>
      </c>
      <c r="P11" s="10">
        <f t="shared" si="7"/>
        <v>2.2534986967220902</v>
      </c>
      <c r="Q11" s="10">
        <f t="shared" si="7"/>
        <v>15.628337390694167</v>
      </c>
      <c r="R11" s="10">
        <f>G11+Parameters!$B$10+Parameters!$B$12+O11</f>
        <v>1.9050456517526941</v>
      </c>
      <c r="S11" s="4">
        <f>P11+Parameters!$B$5</f>
        <v>2516602.2534986967</v>
      </c>
      <c r="T11" s="4">
        <f>Q11+Parameters!$B$6</f>
        <v>6856530.628337391</v>
      </c>
      <c r="U11" s="4">
        <f>R11+Parameters!$B$7</f>
        <v>142.78038920764163</v>
      </c>
    </row>
    <row r="12" spans="1:21" ht="15">
      <c r="A12" s="9" t="s">
        <v>16</v>
      </c>
      <c r="B12" s="9">
        <v>170</v>
      </c>
      <c r="C12" s="9">
        <v>10</v>
      </c>
      <c r="D12" s="9" t="s">
        <v>409</v>
      </c>
      <c r="E12" s="11">
        <f>VLOOKUP($A12,'gcp_rotation&amp;shift'!$A$1:$J$52,8,FALSE)</f>
        <v>4.192438424099237</v>
      </c>
      <c r="F12" s="11">
        <f>VLOOKUP($A12,'gcp_rotation&amp;shift'!$A$1:$J$52,9,FALSE)</f>
        <v>15.455140843987465</v>
      </c>
      <c r="G12" s="11">
        <f>VLOOKUP($A12,'gcp_rotation&amp;shift'!$A$1:$J$52,10,FALSE)</f>
        <v>0.3669999999999902</v>
      </c>
      <c r="H12" s="4">
        <f>(Parameters!$B$10+Parameters!$B$11)-(Parameters!$B$10+Parameters!$B$12)</f>
        <v>0.08200000000000007</v>
      </c>
      <c r="I12">
        <f t="shared" si="0"/>
        <v>0.17453292519943295</v>
      </c>
      <c r="J12">
        <f t="shared" si="1"/>
        <v>0.08075423574700114</v>
      </c>
      <c r="K12">
        <f t="shared" si="2"/>
        <v>80</v>
      </c>
      <c r="L12">
        <f t="shared" si="3"/>
        <v>-1.3962634015954636</v>
      </c>
      <c r="M12">
        <f t="shared" si="4"/>
        <v>0.014022825876352436</v>
      </c>
      <c r="N12">
        <f t="shared" si="5"/>
        <v>-0.07952739745222231</v>
      </c>
      <c r="O12">
        <f t="shared" si="6"/>
        <v>0.0142391505686883</v>
      </c>
      <c r="P12" s="10">
        <f t="shared" si="7"/>
        <v>4.20646124997559</v>
      </c>
      <c r="Q12" s="10">
        <f t="shared" si="7"/>
        <v>15.375613446535242</v>
      </c>
      <c r="R12" s="10">
        <f>G12+Parameters!$B$10+Parameters!$B$12+O12</f>
        <v>1.9152391505686786</v>
      </c>
      <c r="S12" s="4">
        <f>P12+Parameters!$B$5</f>
        <v>2516604.20646125</v>
      </c>
      <c r="T12" s="4">
        <f>Q12+Parameters!$B$6</f>
        <v>6856530.375613446</v>
      </c>
      <c r="U12" s="4">
        <f>R12+Parameters!$B$7</f>
        <v>142.79058270645763</v>
      </c>
    </row>
    <row r="13" spans="1:21" ht="15">
      <c r="A13" s="9" t="s">
        <v>15</v>
      </c>
      <c r="B13" s="9">
        <v>180</v>
      </c>
      <c r="C13" s="9">
        <v>25</v>
      </c>
      <c r="D13" s="9" t="s">
        <v>410</v>
      </c>
      <c r="E13" s="11">
        <f>VLOOKUP($A13,'gcp_rotation&amp;shift'!$A$1:$J$52,8,FALSE)</f>
        <v>2.5042515946552157</v>
      </c>
      <c r="F13" s="11">
        <f>VLOOKUP($A13,'gcp_rotation&amp;shift'!$A$1:$J$52,9,FALSE)</f>
        <v>13.709709599614143</v>
      </c>
      <c r="G13" s="11">
        <f>VLOOKUP($A13,'gcp_rotation&amp;shift'!$A$1:$J$52,10,FALSE)</f>
        <v>0.3120000000000118</v>
      </c>
      <c r="H13" s="4">
        <f>(Parameters!$B$10+Parameters!$B$11)-(Parameters!$B$10+Parameters!$B$12)</f>
        <v>0.08200000000000007</v>
      </c>
      <c r="I13">
        <f t="shared" si="0"/>
        <v>0.4363323129985824</v>
      </c>
      <c r="J13">
        <f t="shared" si="1"/>
        <v>0.07431723853700536</v>
      </c>
      <c r="K13">
        <f t="shared" si="2"/>
        <v>90</v>
      </c>
      <c r="L13">
        <f t="shared" si="3"/>
        <v>-1.5707963267948966</v>
      </c>
      <c r="M13">
        <f t="shared" si="4"/>
        <v>4.552482498334374E-18</v>
      </c>
      <c r="N13">
        <f t="shared" si="5"/>
        <v>-0.07431723853700536</v>
      </c>
      <c r="O13">
        <f t="shared" si="6"/>
        <v>0.03465469746273739</v>
      </c>
      <c r="P13" s="10">
        <f t="shared" si="7"/>
        <v>2.5042515946552157</v>
      </c>
      <c r="Q13" s="10">
        <f t="shared" si="7"/>
        <v>13.635392361077137</v>
      </c>
      <c r="R13" s="10">
        <f>G13+Parameters!$B$10+Parameters!$B$12+O13</f>
        <v>1.8806546974627492</v>
      </c>
      <c r="S13" s="4">
        <f>P13+Parameters!$B$5</f>
        <v>2516602.5042515947</v>
      </c>
      <c r="T13" s="4">
        <f>Q13+Parameters!$B$6</f>
        <v>6856528.635392361</v>
      </c>
      <c r="U13" s="4">
        <f>R13+Parameters!$B$7</f>
        <v>142.7559982533517</v>
      </c>
    </row>
    <row r="14" spans="1:21" ht="15">
      <c r="A14" s="9" t="s">
        <v>11</v>
      </c>
      <c r="B14" s="9">
        <v>190</v>
      </c>
      <c r="C14" s="9">
        <v>30</v>
      </c>
      <c r="D14" s="9" t="s">
        <v>411</v>
      </c>
      <c r="E14" s="11">
        <f>VLOOKUP($A14,'gcp_rotation&amp;shift'!$A$1:$J$52,8,FALSE)</f>
        <v>1.1762201683595777</v>
      </c>
      <c r="F14" s="11">
        <f>VLOOKUP($A14,'gcp_rotation&amp;shift'!$A$1:$J$52,9,FALSE)</f>
        <v>10.890652216039598</v>
      </c>
      <c r="G14" s="11">
        <f>VLOOKUP($A14,'gcp_rotation&amp;shift'!$A$1:$J$52,10,FALSE)</f>
        <v>0.27600000000001046</v>
      </c>
      <c r="H14" s="4">
        <f>(Parameters!$B$10+Parameters!$B$11)-(Parameters!$B$10+Parameters!$B$12)</f>
        <v>0.08200000000000007</v>
      </c>
      <c r="I14">
        <f t="shared" si="0"/>
        <v>0.5235987755982988</v>
      </c>
      <c r="J14">
        <f t="shared" si="1"/>
        <v>0.07101408311032403</v>
      </c>
      <c r="K14">
        <f t="shared" si="2"/>
        <v>100</v>
      </c>
      <c r="L14">
        <f t="shared" si="3"/>
        <v>-1.7453292519943295</v>
      </c>
      <c r="M14">
        <f t="shared" si="4"/>
        <v>-0.012331466120795703</v>
      </c>
      <c r="N14">
        <f t="shared" si="5"/>
        <v>-0.06993521962010041</v>
      </c>
      <c r="O14">
        <f t="shared" si="6"/>
        <v>0.04100000000000003</v>
      </c>
      <c r="P14" s="10">
        <f t="shared" si="7"/>
        <v>1.163888702238782</v>
      </c>
      <c r="Q14" s="10">
        <f t="shared" si="7"/>
        <v>10.820716996419497</v>
      </c>
      <c r="R14" s="10">
        <f>G14+Parameters!$B$10+Parameters!$B$12+O14</f>
        <v>1.8510000000000104</v>
      </c>
      <c r="S14" s="4">
        <f>P14+Parameters!$B$5</f>
        <v>2516601.163888702</v>
      </c>
      <c r="T14" s="4">
        <f>Q14+Parameters!$B$6</f>
        <v>6856525.820716997</v>
      </c>
      <c r="U14" s="4">
        <f>R14+Parameters!$B$7</f>
        <v>142.72634355588895</v>
      </c>
    </row>
    <row r="15" spans="1:21" ht="15">
      <c r="A15" s="9" t="s">
        <v>10</v>
      </c>
      <c r="B15" s="9">
        <v>160</v>
      </c>
      <c r="C15" s="9">
        <v>35</v>
      </c>
      <c r="D15" s="9" t="s">
        <v>412</v>
      </c>
      <c r="E15" s="11">
        <f>VLOOKUP($A15,'gcp_rotation&amp;shift'!$A$1:$J$52,8,FALSE)</f>
        <v>5.486370743717998</v>
      </c>
      <c r="F15" s="11">
        <f>VLOOKUP($A15,'gcp_rotation&amp;shift'!$A$1:$J$52,9,FALSE)</f>
        <v>11.07881177123636</v>
      </c>
      <c r="G15" s="11">
        <f>VLOOKUP($A15,'gcp_rotation&amp;shift'!$A$1:$J$52,10,FALSE)</f>
        <v>0.4070000000000107</v>
      </c>
      <c r="H15" s="4">
        <f>(Parameters!$B$10+Parameters!$B$11)-(Parameters!$B$10+Parameters!$B$12)</f>
        <v>0.08200000000000007</v>
      </c>
      <c r="I15">
        <f t="shared" si="0"/>
        <v>0.6108652381980153</v>
      </c>
      <c r="J15">
        <f t="shared" si="1"/>
        <v>0.06717046763169739</v>
      </c>
      <c r="K15">
        <f t="shared" si="2"/>
        <v>70</v>
      </c>
      <c r="L15">
        <f t="shared" si="3"/>
        <v>-1.2217304763960306</v>
      </c>
      <c r="M15">
        <f t="shared" si="4"/>
        <v>0.022973652966645337</v>
      </c>
      <c r="N15">
        <f t="shared" si="5"/>
        <v>-0.06311959276824475</v>
      </c>
      <c r="O15">
        <f t="shared" si="6"/>
        <v>0.047033267780785815</v>
      </c>
      <c r="P15" s="10">
        <f t="shared" si="7"/>
        <v>5.509344396684644</v>
      </c>
      <c r="Q15" s="10">
        <f t="shared" si="7"/>
        <v>11.015692178468115</v>
      </c>
      <c r="R15" s="10">
        <f>G15+Parameters!$B$10+Parameters!$B$12+O15</f>
        <v>1.9880332677807966</v>
      </c>
      <c r="S15" s="4">
        <f>P15+Parameters!$B$5</f>
        <v>2516605.5093443966</v>
      </c>
      <c r="T15" s="4">
        <f>Q15+Parameters!$B$6</f>
        <v>6856526.015692178</v>
      </c>
      <c r="U15" s="4">
        <f>R15+Parameters!$B$7</f>
        <v>142.86337682366974</v>
      </c>
    </row>
    <row r="16" spans="1:21" ht="15">
      <c r="A16" s="9" t="s">
        <v>8</v>
      </c>
      <c r="B16" s="9">
        <v>165</v>
      </c>
      <c r="C16" s="9">
        <v>40</v>
      </c>
      <c r="D16" s="9" t="s">
        <v>413</v>
      </c>
      <c r="E16" s="11">
        <f>VLOOKUP($A16,'gcp_rotation&amp;shift'!$A$1:$J$52,8,FALSE)</f>
        <v>4.468074627220631</v>
      </c>
      <c r="F16" s="11">
        <f>VLOOKUP($A16,'gcp_rotation&amp;shift'!$A$1:$J$52,9,FALSE)</f>
        <v>7.110406295396388</v>
      </c>
      <c r="G16" s="11">
        <f>VLOOKUP($A16,'gcp_rotation&amp;shift'!$A$1:$J$52,10,FALSE)</f>
        <v>0.38999999999998636</v>
      </c>
      <c r="H16" s="4">
        <f>(Parameters!$B$10+Parameters!$B$11)-(Parameters!$B$10+Parameters!$B$12)</f>
        <v>0.08200000000000007</v>
      </c>
      <c r="I16">
        <f t="shared" si="0"/>
        <v>0.6981317007977318</v>
      </c>
      <c r="J16">
        <f t="shared" si="1"/>
        <v>0.06281564433575625</v>
      </c>
      <c r="K16">
        <f t="shared" si="2"/>
        <v>75</v>
      </c>
      <c r="L16">
        <f t="shared" si="3"/>
        <v>-1.3089969389957472</v>
      </c>
      <c r="M16">
        <f t="shared" si="4"/>
        <v>0.016257885084479996</v>
      </c>
      <c r="N16">
        <f t="shared" si="5"/>
        <v>-0.06067525315889558</v>
      </c>
      <c r="O16">
        <f t="shared" si="6"/>
        <v>0.05270858399429627</v>
      </c>
      <c r="P16" s="10">
        <f t="shared" si="7"/>
        <v>4.4843325123051105</v>
      </c>
      <c r="Q16" s="10">
        <f t="shared" si="7"/>
        <v>7.049731042237492</v>
      </c>
      <c r="R16" s="10">
        <f>G16+Parameters!$B$10+Parameters!$B$12+O16</f>
        <v>1.9767085839942826</v>
      </c>
      <c r="S16" s="4">
        <f>P16+Parameters!$B$5</f>
        <v>2516604.484332512</v>
      </c>
      <c r="T16" s="4">
        <f>Q16+Parameters!$B$6</f>
        <v>6856522.049731042</v>
      </c>
      <c r="U16" s="4">
        <f>R16+Parameters!$B$7</f>
        <v>142.85205213988323</v>
      </c>
    </row>
    <row r="17" spans="1:21" ht="15">
      <c r="A17" s="9" t="s">
        <v>12</v>
      </c>
      <c r="B17" s="9">
        <v>185</v>
      </c>
      <c r="C17" s="9">
        <v>45</v>
      </c>
      <c r="D17" s="9" t="s">
        <v>414</v>
      </c>
      <c r="E17" s="11">
        <f>VLOOKUP($A17,'gcp_rotation&amp;shift'!$A$1:$J$52,8,FALSE)</f>
        <v>-1.3898575874045491</v>
      </c>
      <c r="F17" s="11">
        <f>VLOOKUP($A17,'gcp_rotation&amp;shift'!$A$1:$J$52,9,FALSE)</f>
        <v>8.848600808531046</v>
      </c>
      <c r="G17" s="11">
        <f>VLOOKUP($A17,'gcp_rotation&amp;shift'!$A$1:$J$52,10,FALSE)</f>
        <v>0.13599999999999568</v>
      </c>
      <c r="H17" s="4">
        <f>(Parameters!$B$10+Parameters!$B$11)-(Parameters!$B$10+Parameters!$B$12)</f>
        <v>0.08200000000000007</v>
      </c>
      <c r="I17">
        <f t="shared" si="0"/>
        <v>0.7853981633974483</v>
      </c>
      <c r="J17">
        <f t="shared" si="1"/>
        <v>0.057982756057296955</v>
      </c>
      <c r="K17">
        <f t="shared" si="2"/>
        <v>95</v>
      </c>
      <c r="L17">
        <f t="shared" si="3"/>
        <v>-1.6580627893946132</v>
      </c>
      <c r="M17">
        <f t="shared" si="4"/>
        <v>-0.005053530170729996</v>
      </c>
      <c r="N17">
        <f t="shared" si="5"/>
        <v>-0.057762114165026274</v>
      </c>
      <c r="O17">
        <f t="shared" si="6"/>
        <v>0.05798275605729694</v>
      </c>
      <c r="P17" s="10">
        <f t="shared" si="7"/>
        <v>-1.394911117575279</v>
      </c>
      <c r="Q17" s="10">
        <f t="shared" si="7"/>
        <v>8.79083869436602</v>
      </c>
      <c r="R17" s="10">
        <f>G17+Parameters!$B$10+Parameters!$B$12+O17</f>
        <v>1.7279827560572927</v>
      </c>
      <c r="S17" s="4">
        <f>P17+Parameters!$B$5</f>
        <v>2516598.6050888826</v>
      </c>
      <c r="T17" s="4">
        <f>Q17+Parameters!$B$6</f>
        <v>6856523.790838694</v>
      </c>
      <c r="U17" s="4">
        <f>R17+Parameters!$B$7</f>
        <v>142.60332631194623</v>
      </c>
    </row>
    <row r="18" spans="1:21" ht="15">
      <c r="A18" s="9" t="s">
        <v>6</v>
      </c>
      <c r="B18" s="9">
        <v>175</v>
      </c>
      <c r="C18" s="9">
        <v>45</v>
      </c>
      <c r="D18" s="9" t="s">
        <v>415</v>
      </c>
      <c r="E18" s="11">
        <f>VLOOKUP($A18,'gcp_rotation&amp;shift'!$A$1:$J$52,8,FALSE)</f>
        <v>1.4215243863873184</v>
      </c>
      <c r="F18" s="11">
        <f>VLOOKUP($A18,'gcp_rotation&amp;shift'!$A$1:$J$52,9,FALSE)</f>
        <v>3.728049627505243</v>
      </c>
      <c r="G18" s="11">
        <f>VLOOKUP($A18,'gcp_rotation&amp;shift'!$A$1:$J$52,10,FALSE)</f>
        <v>0.20400000000000773</v>
      </c>
      <c r="H18" s="4">
        <f>(Parameters!$B$10+Parameters!$B$11)-(Parameters!$B$10+Parameters!$B$12)</f>
        <v>0.08200000000000007</v>
      </c>
      <c r="I18">
        <f t="shared" si="0"/>
        <v>0.7853981633974483</v>
      </c>
      <c r="J18">
        <f t="shared" si="1"/>
        <v>0.057982756057296955</v>
      </c>
      <c r="K18">
        <f t="shared" si="2"/>
        <v>85</v>
      </c>
      <c r="L18">
        <f t="shared" si="3"/>
        <v>-1.4835298641951802</v>
      </c>
      <c r="M18">
        <f t="shared" si="4"/>
        <v>0.00505353017072999</v>
      </c>
      <c r="N18">
        <f t="shared" si="5"/>
        <v>-0.057762114165026274</v>
      </c>
      <c r="O18">
        <f t="shared" si="6"/>
        <v>0.05798275605729694</v>
      </c>
      <c r="P18" s="10">
        <f t="shared" si="7"/>
        <v>1.4265779165580483</v>
      </c>
      <c r="Q18" s="10">
        <f t="shared" si="7"/>
        <v>3.6702875133402166</v>
      </c>
      <c r="R18" s="10">
        <f>G18+Parameters!$B$10+Parameters!$B$12+O18</f>
        <v>1.7959827560573047</v>
      </c>
      <c r="S18" s="4">
        <f>P18+Parameters!$B$5</f>
        <v>2516601.4265779164</v>
      </c>
      <c r="T18" s="4">
        <f>Q18+Parameters!$B$6</f>
        <v>6856518.670287513</v>
      </c>
      <c r="U18" s="4">
        <f>R18+Parameters!$B$7</f>
        <v>142.67132631194625</v>
      </c>
    </row>
    <row r="19" spans="5:18" ht="15">
      <c r="E19" s="11"/>
      <c r="F19" s="11"/>
      <c r="G19" s="11"/>
      <c r="H19" s="4"/>
      <c r="P19" s="10"/>
      <c r="Q19" s="10"/>
      <c r="R19" s="10"/>
    </row>
    <row r="20" spans="1:18" ht="15">
      <c r="A20" s="6" t="s">
        <v>159</v>
      </c>
      <c r="H20" s="4"/>
      <c r="P20" s="10"/>
      <c r="Q20" s="10"/>
      <c r="R20" s="10"/>
    </row>
    <row r="21" spans="1:10" ht="15">
      <c r="A21" s="12" t="s">
        <v>110</v>
      </c>
      <c r="B21" s="12" t="s">
        <v>111</v>
      </c>
      <c r="C21" s="12" t="s">
        <v>112</v>
      </c>
      <c r="D21" s="12" t="s">
        <v>113</v>
      </c>
      <c r="E21" s="12" t="s">
        <v>129</v>
      </c>
      <c r="F21" s="12" t="s">
        <v>130</v>
      </c>
      <c r="G21" s="12" t="s">
        <v>131</v>
      </c>
      <c r="H21" t="s">
        <v>126</v>
      </c>
      <c r="I21" t="s">
        <v>127</v>
      </c>
      <c r="J21" t="s">
        <v>128</v>
      </c>
    </row>
    <row r="22" spans="1:10" ht="15">
      <c r="A22" s="12" t="s">
        <v>416</v>
      </c>
      <c r="B22" s="12">
        <v>-0.6383</v>
      </c>
      <c r="C22" s="12">
        <v>20.7375</v>
      </c>
      <c r="D22" s="12">
        <v>1.9945</v>
      </c>
      <c r="E22" s="12">
        <v>2.94918915</v>
      </c>
      <c r="F22" s="12">
        <v>-0.38986564</v>
      </c>
      <c r="G22" s="12">
        <v>1.0539339</v>
      </c>
      <c r="H22" s="4">
        <f>B22+Parameters!$B$5</f>
        <v>2516599.3617</v>
      </c>
      <c r="I22" s="4">
        <f>C22+Parameters!$B$6</f>
        <v>6856535.7375</v>
      </c>
      <c r="J22" s="4">
        <f>D22+Parameters!$B$7</f>
        <v>142.86984355588893</v>
      </c>
    </row>
    <row r="23" spans="1:10" ht="15">
      <c r="A23" s="12" t="s">
        <v>417</v>
      </c>
      <c r="B23" s="12">
        <v>-1.8534</v>
      </c>
      <c r="C23" s="12">
        <v>20.3474</v>
      </c>
      <c r="D23" s="12">
        <v>1.7923</v>
      </c>
      <c r="E23" s="12">
        <v>2.85460156</v>
      </c>
      <c r="F23" s="12">
        <v>-0.45109393</v>
      </c>
      <c r="G23" s="12">
        <v>0.94629793</v>
      </c>
      <c r="H23" s="4">
        <f>B23+Parameters!$B$5</f>
        <v>2516598.1466</v>
      </c>
      <c r="I23" s="4">
        <f>C23+Parameters!$B$6</f>
        <v>6856535.3474</v>
      </c>
      <c r="J23" s="4">
        <f>D23+Parameters!$B$7</f>
        <v>142.66764355588896</v>
      </c>
    </row>
    <row r="24" spans="1:10" ht="15">
      <c r="A24" s="12" t="s">
        <v>418</v>
      </c>
      <c r="B24" s="12">
        <v>-2.8321</v>
      </c>
      <c r="C24" s="12">
        <v>17.7864</v>
      </c>
      <c r="D24" s="12">
        <v>1.8654</v>
      </c>
      <c r="E24" s="12">
        <v>2.76902428</v>
      </c>
      <c r="F24" s="12">
        <v>-0.51057808</v>
      </c>
      <c r="G24" s="12">
        <v>0.86605745</v>
      </c>
      <c r="H24" s="4">
        <f>B24+Parameters!$B$5</f>
        <v>2516597.1679</v>
      </c>
      <c r="I24" s="4">
        <f>C24+Parameters!$B$6</f>
        <v>6856532.7864</v>
      </c>
      <c r="J24" s="4">
        <f>D24+Parameters!$B$7</f>
        <v>142.74074355588894</v>
      </c>
    </row>
    <row r="25" spans="1:10" ht="15">
      <c r="A25" s="12" t="s">
        <v>419</v>
      </c>
      <c r="B25" s="12">
        <v>-6.6098</v>
      </c>
      <c r="C25" s="12">
        <v>18.146</v>
      </c>
      <c r="D25" s="12">
        <v>1.8268</v>
      </c>
      <c r="E25" s="12">
        <v>2.74061168</v>
      </c>
      <c r="F25" s="12">
        <v>-0.63750882</v>
      </c>
      <c r="G25" s="12">
        <v>0.92746797</v>
      </c>
      <c r="H25" s="4">
        <f>B25+Parameters!$B$5</f>
        <v>2516593.3902</v>
      </c>
      <c r="I25" s="4">
        <f>C25+Parameters!$B$6</f>
        <v>6856533.146</v>
      </c>
      <c r="J25" s="4">
        <f>D25+Parameters!$B$7</f>
        <v>142.70214355588894</v>
      </c>
    </row>
    <row r="26" spans="1:10" ht="15">
      <c r="A26" s="12" t="s">
        <v>420</v>
      </c>
      <c r="B26" s="12">
        <v>-8.9858</v>
      </c>
      <c r="C26" s="12">
        <v>17.9879</v>
      </c>
      <c r="D26" s="12">
        <v>1.8408</v>
      </c>
      <c r="E26" s="12">
        <v>2.74913324</v>
      </c>
      <c r="F26" s="12">
        <v>-0.7457119</v>
      </c>
      <c r="G26" s="12">
        <v>1.00813</v>
      </c>
      <c r="H26" s="4">
        <f>B26+Parameters!$B$5</f>
        <v>2516591.0142</v>
      </c>
      <c r="I26" s="4">
        <f>C26+Parameters!$B$6</f>
        <v>6856532.9879</v>
      </c>
      <c r="J26" s="4">
        <f>D26+Parameters!$B$7</f>
        <v>142.71614355588895</v>
      </c>
    </row>
    <row r="27" spans="1:10" ht="15">
      <c r="A27" s="12" t="s">
        <v>421</v>
      </c>
      <c r="B27" s="12">
        <v>-10.5281</v>
      </c>
      <c r="C27" s="12">
        <v>4.7624</v>
      </c>
      <c r="D27" s="12">
        <v>1.7119</v>
      </c>
      <c r="E27" s="12">
        <v>2.2718511</v>
      </c>
      <c r="F27" s="12">
        <v>-0.51760916</v>
      </c>
      <c r="G27" s="12">
        <v>0.37004092</v>
      </c>
      <c r="H27" s="4">
        <f>B27+Parameters!$B$5</f>
        <v>2516589.4719</v>
      </c>
      <c r="I27" s="4">
        <f>C27+Parameters!$B$6</f>
        <v>6856519.7624</v>
      </c>
      <c r="J27" s="4">
        <f>D27+Parameters!$B$7</f>
        <v>142.58724355588896</v>
      </c>
    </row>
    <row r="28" spans="1:10" ht="15">
      <c r="A28" s="12" t="s">
        <v>422</v>
      </c>
      <c r="B28" s="12">
        <v>-6.8782</v>
      </c>
      <c r="C28" s="12">
        <v>7.4449</v>
      </c>
      <c r="D28" s="12">
        <v>1.7113</v>
      </c>
      <c r="E28" s="12">
        <v>2.42977498</v>
      </c>
      <c r="F28" s="12">
        <v>-0.49919684</v>
      </c>
      <c r="G28" s="12">
        <v>0.48440558</v>
      </c>
      <c r="H28" s="4">
        <f>B28+Parameters!$B$5</f>
        <v>2516593.1218</v>
      </c>
      <c r="I28" s="4">
        <f>C28+Parameters!$B$6</f>
        <v>6856522.4449</v>
      </c>
      <c r="J28" s="4">
        <f>D28+Parameters!$B$7</f>
        <v>142.58664355588894</v>
      </c>
    </row>
    <row r="29" spans="1:10" ht="15">
      <c r="A29" s="12" t="s">
        <v>423</v>
      </c>
      <c r="B29" s="12">
        <v>-2.2433</v>
      </c>
      <c r="C29" s="12">
        <v>14.499</v>
      </c>
      <c r="D29" s="12">
        <v>1.8113</v>
      </c>
      <c r="E29" s="12">
        <v>2.619226</v>
      </c>
      <c r="F29" s="12">
        <v>-0.40410537</v>
      </c>
      <c r="G29" s="12">
        <v>0.57844386</v>
      </c>
      <c r="H29" s="4">
        <f>B29+Parameters!$B$5</f>
        <v>2516597.7567</v>
      </c>
      <c r="I29" s="4">
        <f>C29+Parameters!$B$6</f>
        <v>6856529.499</v>
      </c>
      <c r="J29" s="4">
        <f>D29+Parameters!$B$7</f>
        <v>142.68664355588893</v>
      </c>
    </row>
    <row r="30" spans="1:10" ht="15">
      <c r="A30" s="12" t="s">
        <v>424</v>
      </c>
      <c r="B30" s="12">
        <v>2.2398</v>
      </c>
      <c r="C30" s="12">
        <v>15.6354</v>
      </c>
      <c r="D30" s="12">
        <v>1.9176</v>
      </c>
      <c r="E30" s="12">
        <v>2.60214027</v>
      </c>
      <c r="F30" s="12">
        <v>-0.04423345</v>
      </c>
      <c r="G30" s="12">
        <v>0.04327969</v>
      </c>
      <c r="H30" s="4">
        <f>B30+Parameters!$B$5</f>
        <v>2516602.2398</v>
      </c>
      <c r="I30" s="4">
        <f>C30+Parameters!$B$6</f>
        <v>6856530.6354</v>
      </c>
      <c r="J30" s="4">
        <f>D30+Parameters!$B$7</f>
        <v>142.79294355588894</v>
      </c>
    </row>
    <row r="31" spans="1:10" ht="15">
      <c r="A31" s="12" t="s">
        <v>425</v>
      </c>
      <c r="B31" s="12">
        <v>4.1829</v>
      </c>
      <c r="C31" s="12">
        <v>15.3967</v>
      </c>
      <c r="D31" s="12">
        <v>1.9235</v>
      </c>
      <c r="E31" s="12">
        <v>2.66594455</v>
      </c>
      <c r="F31" s="12">
        <v>0.05836375</v>
      </c>
      <c r="G31" s="12">
        <v>-0.14162422</v>
      </c>
      <c r="H31" s="4">
        <f>B31+Parameters!$B$5</f>
        <v>2516604.1829</v>
      </c>
      <c r="I31" s="4">
        <f>C31+Parameters!$B$6</f>
        <v>6856530.3967</v>
      </c>
      <c r="J31" s="4">
        <f>D31+Parameters!$B$7</f>
        <v>142.79884355588894</v>
      </c>
    </row>
    <row r="32" spans="1:10" ht="15">
      <c r="A32" s="12" t="s">
        <v>426</v>
      </c>
      <c r="B32" s="12">
        <v>2.5041</v>
      </c>
      <c r="C32" s="12">
        <v>13.6419</v>
      </c>
      <c r="D32" s="12">
        <v>1.9044</v>
      </c>
      <c r="E32" s="12">
        <v>2.51789262</v>
      </c>
      <c r="F32" s="12">
        <v>-0.03814445</v>
      </c>
      <c r="G32" s="12">
        <v>0.01558954</v>
      </c>
      <c r="H32" s="4">
        <f>B32+Parameters!$B$5</f>
        <v>2516602.5041</v>
      </c>
      <c r="I32" s="4">
        <f>C32+Parameters!$B$6</f>
        <v>6856528.6419</v>
      </c>
      <c r="J32" s="4">
        <f>D32+Parameters!$B$7</f>
        <v>142.77974355588896</v>
      </c>
    </row>
    <row r="33" spans="1:10" ht="15">
      <c r="A33" s="12" t="s">
        <v>427</v>
      </c>
      <c r="B33" s="12">
        <v>1.1683</v>
      </c>
      <c r="C33" s="12">
        <v>10.8304</v>
      </c>
      <c r="D33" s="12">
        <v>1.869</v>
      </c>
      <c r="E33" s="12">
        <v>2.46308682</v>
      </c>
      <c r="F33" s="12">
        <v>-0.05289849</v>
      </c>
      <c r="G33" s="12">
        <v>0.03160999</v>
      </c>
      <c r="H33" s="4">
        <f>B33+Parameters!$B$5</f>
        <v>2516601.1683</v>
      </c>
      <c r="I33" s="4">
        <f>C33+Parameters!$B$6</f>
        <v>6856525.8304</v>
      </c>
      <c r="J33" s="4">
        <f>D33+Parameters!$B$7</f>
        <v>142.74434355588895</v>
      </c>
    </row>
    <row r="34" spans="1:10" ht="15">
      <c r="A34" s="12" t="s">
        <v>428</v>
      </c>
      <c r="B34" s="12">
        <v>5.4797</v>
      </c>
      <c r="C34" s="12">
        <v>11.0107</v>
      </c>
      <c r="D34" s="12">
        <v>1.9675</v>
      </c>
      <c r="E34" s="12">
        <v>2.5035163</v>
      </c>
      <c r="F34" s="12">
        <v>0.11615906</v>
      </c>
      <c r="G34" s="12">
        <v>-0.18204144</v>
      </c>
      <c r="H34" s="4">
        <f>B34+Parameters!$B$5</f>
        <v>2516605.4797</v>
      </c>
      <c r="I34" s="4">
        <f>C34+Parameters!$B$6</f>
        <v>6856526.0107</v>
      </c>
      <c r="J34" s="4">
        <f>D34+Parameters!$B$7</f>
        <v>142.84284355588895</v>
      </c>
    </row>
    <row r="35" spans="1:10" ht="15">
      <c r="A35" s="12" t="s">
        <v>429</v>
      </c>
      <c r="B35" s="12">
        <v>4.4955</v>
      </c>
      <c r="C35" s="12">
        <v>7.0436</v>
      </c>
      <c r="D35" s="12">
        <v>1.9675</v>
      </c>
      <c r="E35" s="12">
        <v>2.45059891</v>
      </c>
      <c r="F35" s="12">
        <v>0.14960214</v>
      </c>
      <c r="G35" s="12">
        <v>-0.20842178</v>
      </c>
      <c r="H35" s="4">
        <f>B35+Parameters!$B$5</f>
        <v>2516604.4955</v>
      </c>
      <c r="I35" s="4">
        <f>C35+Parameters!$B$6</f>
        <v>6856522.0436</v>
      </c>
      <c r="J35" s="4">
        <f>D35+Parameters!$B$7</f>
        <v>142.84284355588895</v>
      </c>
    </row>
    <row r="36" spans="1:10" ht="15">
      <c r="A36" s="12" t="s">
        <v>430</v>
      </c>
      <c r="B36" s="12">
        <v>-1.3982</v>
      </c>
      <c r="C36" s="12">
        <v>8.7819</v>
      </c>
      <c r="D36" s="12">
        <v>1.7416</v>
      </c>
      <c r="E36" s="12">
        <v>2.40343951</v>
      </c>
      <c r="F36" s="12">
        <v>-0.14434946</v>
      </c>
      <c r="G36" s="12">
        <v>0.13158845</v>
      </c>
      <c r="H36" s="4">
        <f>B36+Parameters!$B$5</f>
        <v>2516598.6018</v>
      </c>
      <c r="I36" s="4">
        <f>C36+Parameters!$B$6</f>
        <v>6856523.7819</v>
      </c>
      <c r="J36" s="4">
        <f>D36+Parameters!$B$7</f>
        <v>142.61694355588895</v>
      </c>
    </row>
    <row r="37" spans="1:10" ht="15">
      <c r="A37" s="12" t="s">
        <v>431</v>
      </c>
      <c r="B37" s="12">
        <v>1.4203</v>
      </c>
      <c r="C37" s="12">
        <v>3.6501</v>
      </c>
      <c r="D37" s="12">
        <v>1.7795</v>
      </c>
      <c r="E37" s="12">
        <v>2.39353463</v>
      </c>
      <c r="F37" s="12">
        <v>-0.08933777</v>
      </c>
      <c r="G37" s="12">
        <v>0.07306512</v>
      </c>
      <c r="H37" s="4">
        <f>B37+Parameters!$B$5</f>
        <v>2516601.4203</v>
      </c>
      <c r="I37" s="4">
        <f>C37+Parameters!$B$6</f>
        <v>6856518.6501</v>
      </c>
      <c r="J37" s="4">
        <f>D37+Parameters!$B$7</f>
        <v>142.65484355588896</v>
      </c>
    </row>
    <row r="38" spans="1:10" ht="15">
      <c r="A38" s="12"/>
      <c r="B38" s="12"/>
      <c r="C38" s="12"/>
      <c r="D38" s="12"/>
      <c r="E38" s="12"/>
      <c r="F38" s="12"/>
      <c r="G38" s="12"/>
      <c r="H38" s="4"/>
      <c r="I38" s="4"/>
      <c r="J38" s="4"/>
    </row>
    <row r="39" spans="1:10" ht="15">
      <c r="A39" s="12"/>
      <c r="B39" s="12"/>
      <c r="C39" s="12"/>
      <c r="D39" s="12"/>
      <c r="E39" s="12"/>
      <c r="F39" s="12"/>
      <c r="G39" s="12"/>
      <c r="H39" s="4"/>
      <c r="I39" s="4"/>
      <c r="J39" s="4"/>
    </row>
    <row r="40" spans="1:10" ht="15">
      <c r="A40" s="12"/>
      <c r="B40" s="12"/>
      <c r="C40" s="12"/>
      <c r="D40" s="12"/>
      <c r="E40" s="12"/>
      <c r="F40" s="12"/>
      <c r="G40" s="12"/>
      <c r="H40" s="4"/>
      <c r="I40" s="4"/>
      <c r="J40" s="4"/>
    </row>
    <row r="41" spans="1:10" ht="15">
      <c r="A41" s="12"/>
      <c r="B41" s="12"/>
      <c r="C41" s="12"/>
      <c r="D41" s="12"/>
      <c r="E41" s="12"/>
      <c r="F41" s="12"/>
      <c r="G41" s="12"/>
      <c r="H41" s="4"/>
      <c r="I41" s="4"/>
      <c r="J41" s="4"/>
    </row>
    <row r="42" spans="1:10" ht="15">
      <c r="A42" s="12"/>
      <c r="B42" s="12"/>
      <c r="C42" s="12"/>
      <c r="D42" s="12"/>
      <c r="E42" s="12"/>
      <c r="F42" s="12"/>
      <c r="G42" s="12"/>
      <c r="H42" s="4"/>
      <c r="I42" s="4"/>
      <c r="J42" s="4"/>
    </row>
    <row r="43" spans="1:10" ht="15">
      <c r="A43" s="12"/>
      <c r="B43" s="12"/>
      <c r="C43" s="12"/>
      <c r="D43" s="12"/>
      <c r="E43" s="12"/>
      <c r="F43" s="12"/>
      <c r="G43" s="12"/>
      <c r="H43" s="4"/>
      <c r="I43" s="4"/>
      <c r="J43" s="4"/>
    </row>
    <row r="44" spans="1:10" ht="15">
      <c r="A44" s="12"/>
      <c r="B44" s="12"/>
      <c r="C44" s="12"/>
      <c r="D44" s="12"/>
      <c r="E44" s="12"/>
      <c r="F44" s="12"/>
      <c r="G44" s="12"/>
      <c r="H44" s="4"/>
      <c r="I44" s="4"/>
      <c r="J44" s="4"/>
    </row>
    <row r="45" spans="1:10" ht="15">
      <c r="A45" s="12"/>
      <c r="B45" s="12"/>
      <c r="C45" s="12"/>
      <c r="D45" s="12"/>
      <c r="E45" s="12"/>
      <c r="F45" s="12"/>
      <c r="G45" s="12"/>
      <c r="H45" s="4"/>
      <c r="I45" s="4"/>
      <c r="J45" s="4"/>
    </row>
    <row r="46" spans="1:10" ht="15">
      <c r="A46" s="12"/>
      <c r="B46" s="12"/>
      <c r="C46" s="12"/>
      <c r="D46" s="12"/>
      <c r="E46" s="12"/>
      <c r="F46" s="12"/>
      <c r="G46" s="12"/>
      <c r="H46" s="4"/>
      <c r="I46" s="4"/>
      <c r="J46" s="4"/>
    </row>
    <row r="47" spans="1:10" ht="15">
      <c r="A47" s="12"/>
      <c r="B47" s="12"/>
      <c r="C47" s="12"/>
      <c r="D47" s="12"/>
      <c r="E47" s="12"/>
      <c r="F47" s="12"/>
      <c r="G47" s="12"/>
      <c r="H47" s="4"/>
      <c r="I47" s="4"/>
      <c r="J47" s="4"/>
    </row>
    <row r="48" spans="1:10" ht="15">
      <c r="A48" s="12"/>
      <c r="B48" s="12"/>
      <c r="C48" s="12"/>
      <c r="D48" s="12"/>
      <c r="E48" s="12"/>
      <c r="F48" s="12"/>
      <c r="G48" s="12"/>
      <c r="H48" s="4"/>
      <c r="I48" s="4"/>
      <c r="J48" s="4"/>
    </row>
    <row r="49" spans="1:10" ht="15">
      <c r="A49" s="12"/>
      <c r="B49" s="12"/>
      <c r="C49" s="12"/>
      <c r="D49" s="12"/>
      <c r="E49" s="12"/>
      <c r="F49" s="12"/>
      <c r="G49" s="12"/>
      <c r="H49" s="4"/>
      <c r="I49" s="4"/>
      <c r="J49" s="4"/>
    </row>
    <row r="50" spans="1:10" ht="15">
      <c r="A50" s="12"/>
      <c r="B50" s="12"/>
      <c r="C50" s="12"/>
      <c r="D50" s="12"/>
      <c r="E50" s="12"/>
      <c r="F50" s="12"/>
      <c r="G50" s="12"/>
      <c r="H50" s="4"/>
      <c r="I50" s="4"/>
      <c r="J50" s="4"/>
    </row>
    <row r="51" spans="1:10" ht="15">
      <c r="A51" s="12"/>
      <c r="B51" s="12"/>
      <c r="C51" s="12"/>
      <c r="D51" s="12"/>
      <c r="E51" s="12"/>
      <c r="F51" s="12"/>
      <c r="G51" s="12"/>
      <c r="H51" s="4"/>
      <c r="I51" s="4"/>
      <c r="J51" s="4"/>
    </row>
    <row r="52" spans="1:10" ht="15">
      <c r="A52" s="12"/>
      <c r="E52" s="12"/>
      <c r="F52" s="12"/>
      <c r="G52" s="12"/>
      <c r="H52" s="4"/>
      <c r="I52" s="4"/>
      <c r="J52" s="4"/>
    </row>
    <row r="53" spans="1:10" ht="15">
      <c r="A53" s="12"/>
      <c r="E53" s="12"/>
      <c r="F53" s="12"/>
      <c r="G53" s="12"/>
      <c r="H53" s="4"/>
      <c r="I53" s="4"/>
      <c r="J53" s="4"/>
    </row>
    <row r="54" ht="15">
      <c r="A54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C1">
      <selection activeCell="S3" sqref="S3:U22"/>
    </sheetView>
  </sheetViews>
  <sheetFormatPr defaultColWidth="9.140625" defaultRowHeight="15"/>
  <cols>
    <col min="1" max="1" width="13.140625" style="0" customWidth="1"/>
    <col min="4" max="4" width="9.28125" style="0" bestFit="1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30</v>
      </c>
      <c r="B3" s="9">
        <v>180</v>
      </c>
      <c r="C3" s="9">
        <v>0</v>
      </c>
      <c r="D3" s="9" t="s">
        <v>432</v>
      </c>
      <c r="E3" s="11">
        <f>VLOOKUP($A3,'gcp_rotation&amp;shift'!$A$1:$J$52,8,FALSE)</f>
        <v>2.3523366660811007</v>
      </c>
      <c r="F3" s="11">
        <f>VLOOKUP($A3,'gcp_rotation&amp;shift'!$A$1:$J$52,9,FALSE)</f>
        <v>23.321526641957462</v>
      </c>
      <c r="G3" s="11">
        <f>VLOOKUP($A3,'gcp_rotation&amp;shift'!$A$1:$J$52,10,FALSE)</f>
        <v>0.4720000000000084</v>
      </c>
      <c r="H3" s="4">
        <f>(Parameters!$B$10+Parameters!$B$11)-(Parameters!$B$10+Parameters!$B$12)</f>
        <v>0.08200000000000007</v>
      </c>
      <c r="I3">
        <f>RADIANS(C3)</f>
        <v>0</v>
      </c>
      <c r="J3">
        <f>H3*COS(I3)</f>
        <v>0.08200000000000007</v>
      </c>
      <c r="K3">
        <f>IF(B3-90&gt;0,B3-90,B3-90+360)</f>
        <v>90</v>
      </c>
      <c r="L3">
        <f>IF(K3&gt;=180,RADIANS(360-K3),-RADIANS(K3))</f>
        <v>-1.5707963267948966</v>
      </c>
      <c r="M3">
        <f>J3*COS(L3)</f>
        <v>5.0231086651253465E-18</v>
      </c>
      <c r="N3">
        <f>J3*SIN(L3)</f>
        <v>-0.08200000000000007</v>
      </c>
      <c r="O3">
        <f>H3*SIN(I3)</f>
        <v>0</v>
      </c>
      <c r="P3" s="10">
        <f>E3+M3</f>
        <v>2.3523366660811007</v>
      </c>
      <c r="Q3" s="10">
        <f>F3+N3</f>
        <v>23.23952664195746</v>
      </c>
      <c r="R3" s="10">
        <f>G3+Parameters!$B$10+Parameters!$B$12+O3</f>
        <v>2.0060000000000087</v>
      </c>
      <c r="S3" s="4">
        <f>P3+Parameters!$B$5</f>
        <v>2516602.352336666</v>
      </c>
      <c r="T3" s="4">
        <f>Q3+Parameters!$B$6</f>
        <v>6856538.239526642</v>
      </c>
      <c r="U3" s="4">
        <f>R3+Parameters!$B$7</f>
        <v>142.88134355588895</v>
      </c>
    </row>
    <row r="4" spans="1:21" ht="15">
      <c r="A4" s="9" t="s">
        <v>31</v>
      </c>
      <c r="B4" s="9">
        <v>180</v>
      </c>
      <c r="C4" s="9">
        <v>0</v>
      </c>
      <c r="D4" s="9" t="s">
        <v>433</v>
      </c>
      <c r="E4" s="11">
        <f>VLOOKUP($A4,'gcp_rotation&amp;shift'!$A$1:$J$52,8,FALSE)</f>
        <v>1.4431512877345085</v>
      </c>
      <c r="F4" s="11">
        <f>VLOOKUP($A4,'gcp_rotation&amp;shift'!$A$1:$J$52,9,FALSE)</f>
        <v>24.270725750364363</v>
      </c>
      <c r="G4" s="11">
        <f>VLOOKUP($A4,'gcp_rotation&amp;shift'!$A$1:$J$52,10,FALSE)</f>
        <v>0.4199999999999875</v>
      </c>
      <c r="H4" s="4">
        <f>(Parameters!$B$10+Parameters!$B$11)-(Parameters!$B$10+Parameters!$B$12)</f>
        <v>0.08200000000000007</v>
      </c>
      <c r="I4">
        <f aca="true" t="shared" si="0" ref="I4:I22">RADIANS(C4)</f>
        <v>0</v>
      </c>
      <c r="J4">
        <f aca="true" t="shared" si="1" ref="J4:J22">H4*COS(I4)</f>
        <v>0.08200000000000007</v>
      </c>
      <c r="K4">
        <f aca="true" t="shared" si="2" ref="K4:K22">IF(B4-90&gt;0,B4-90,B4-90+360)</f>
        <v>90</v>
      </c>
      <c r="L4">
        <f aca="true" t="shared" si="3" ref="L4:L22">IF(K4&gt;=180,RADIANS(360-K4),-RADIANS(K4))</f>
        <v>-1.5707963267948966</v>
      </c>
      <c r="M4">
        <f aca="true" t="shared" si="4" ref="M4:M22">J4*COS(L4)</f>
        <v>5.0231086651253465E-18</v>
      </c>
      <c r="N4">
        <f aca="true" t="shared" si="5" ref="N4:N22">J4*SIN(L4)</f>
        <v>-0.08200000000000007</v>
      </c>
      <c r="O4">
        <f aca="true" t="shared" si="6" ref="O4:O22">H4*SIN(I4)</f>
        <v>0</v>
      </c>
      <c r="P4" s="10">
        <f aca="true" t="shared" si="7" ref="P4:Q22">E4+M4</f>
        <v>1.4431512877345085</v>
      </c>
      <c r="Q4" s="10">
        <f t="shared" si="7"/>
        <v>24.188725750364362</v>
      </c>
      <c r="R4" s="10">
        <f>G4+Parameters!$B$10+Parameters!$B$12+O4</f>
        <v>1.9539999999999875</v>
      </c>
      <c r="S4" s="4">
        <f>P4+Parameters!$B$5</f>
        <v>2516601.4431512877</v>
      </c>
      <c r="T4" s="4">
        <f>Q4+Parameters!$B$6</f>
        <v>6856539.18872575</v>
      </c>
      <c r="U4" s="4">
        <f>R4+Parameters!$B$7</f>
        <v>142.82934355588893</v>
      </c>
    </row>
    <row r="5" spans="1:21" ht="15">
      <c r="A5" s="9" t="s">
        <v>29</v>
      </c>
      <c r="B5" s="9">
        <v>180</v>
      </c>
      <c r="C5" s="9">
        <v>0</v>
      </c>
      <c r="D5" s="9" t="s">
        <v>434</v>
      </c>
      <c r="E5" s="11">
        <f>VLOOKUP($A5,'gcp_rotation&amp;shift'!$A$1:$J$52,8,FALSE)</f>
        <v>1.47200700128451</v>
      </c>
      <c r="F5" s="11">
        <f>VLOOKUP($A5,'gcp_rotation&amp;shift'!$A$1:$J$52,9,FALSE)</f>
        <v>21.935327637009323</v>
      </c>
      <c r="G5" s="11">
        <f>VLOOKUP($A5,'gcp_rotation&amp;shift'!$A$1:$J$52,10,FALSE)</f>
        <v>0.36000000000001364</v>
      </c>
      <c r="H5" s="4">
        <f>(Parameters!$B$10+Parameters!$B$11)-(Parameters!$B$10+Parameters!$B$12)</f>
        <v>0.08200000000000007</v>
      </c>
      <c r="I5">
        <f t="shared" si="0"/>
        <v>0</v>
      </c>
      <c r="J5">
        <f t="shared" si="1"/>
        <v>0.08200000000000007</v>
      </c>
      <c r="K5">
        <f t="shared" si="2"/>
        <v>90</v>
      </c>
      <c r="L5">
        <f t="shared" si="3"/>
        <v>-1.5707963267948966</v>
      </c>
      <c r="M5">
        <f t="shared" si="4"/>
        <v>5.0231086651253465E-18</v>
      </c>
      <c r="N5">
        <f t="shared" si="5"/>
        <v>-0.08200000000000007</v>
      </c>
      <c r="O5">
        <f t="shared" si="6"/>
        <v>0</v>
      </c>
      <c r="P5" s="10">
        <f t="shared" si="7"/>
        <v>1.47200700128451</v>
      </c>
      <c r="Q5" s="10">
        <f t="shared" si="7"/>
        <v>21.853327637009322</v>
      </c>
      <c r="R5" s="10">
        <f>G5+Parameters!$B$10+Parameters!$B$12+O5</f>
        <v>1.8940000000000137</v>
      </c>
      <c r="S5" s="4">
        <f>P5+Parameters!$B$5</f>
        <v>2516601.4720070013</v>
      </c>
      <c r="T5" s="4">
        <f>Q5+Parameters!$B$6</f>
        <v>6856536.853327637</v>
      </c>
      <c r="U5" s="4">
        <f>R5+Parameters!$B$7</f>
        <v>142.76934355588895</v>
      </c>
    </row>
    <row r="6" spans="1:21" ht="15">
      <c r="A6" s="9" t="s">
        <v>27</v>
      </c>
      <c r="B6" s="9">
        <v>180</v>
      </c>
      <c r="C6" s="9">
        <v>0</v>
      </c>
      <c r="D6" s="9" t="s">
        <v>435</v>
      </c>
      <c r="E6" s="11">
        <f>VLOOKUP($A6,'gcp_rotation&amp;shift'!$A$1:$J$52,8,FALSE)</f>
        <v>-0.5754172741435468</v>
      </c>
      <c r="F6" s="11">
        <f>VLOOKUP($A6,'gcp_rotation&amp;shift'!$A$1:$J$52,9,FALSE)</f>
        <v>20.767440726049244</v>
      </c>
      <c r="G6" s="11">
        <f>VLOOKUP($A6,'gcp_rotation&amp;shift'!$A$1:$J$52,10,FALSE)</f>
        <v>0.44599999999999795</v>
      </c>
      <c r="H6" s="4">
        <f>(Parameters!$B$10+Parameters!$B$11)-(Parameters!$B$10+Parameters!$B$12)</f>
        <v>0.08200000000000007</v>
      </c>
      <c r="I6">
        <f t="shared" si="0"/>
        <v>0</v>
      </c>
      <c r="J6">
        <f t="shared" si="1"/>
        <v>0.08200000000000007</v>
      </c>
      <c r="K6">
        <f t="shared" si="2"/>
        <v>90</v>
      </c>
      <c r="L6">
        <f t="shared" si="3"/>
        <v>-1.5707963267948966</v>
      </c>
      <c r="M6">
        <f t="shared" si="4"/>
        <v>5.0231086651253465E-18</v>
      </c>
      <c r="N6">
        <f t="shared" si="5"/>
        <v>-0.08200000000000007</v>
      </c>
      <c r="O6">
        <f t="shared" si="6"/>
        <v>0</v>
      </c>
      <c r="P6" s="10">
        <f t="shared" si="7"/>
        <v>-0.5754172741435468</v>
      </c>
      <c r="Q6" s="10">
        <f t="shared" si="7"/>
        <v>20.685440726049244</v>
      </c>
      <c r="R6" s="10">
        <f>G6+Parameters!$B$10+Parameters!$B$12+O6</f>
        <v>1.979999999999998</v>
      </c>
      <c r="S6" s="4">
        <f>P6+Parameters!$B$5</f>
        <v>2516599.424582726</v>
      </c>
      <c r="T6" s="4">
        <f>Q6+Parameters!$B$6</f>
        <v>6856535.685440726</v>
      </c>
      <c r="U6" s="4">
        <f>R6+Parameters!$B$7</f>
        <v>142.85534355588894</v>
      </c>
    </row>
    <row r="7" spans="1:21" ht="15">
      <c r="A7" s="9" t="s">
        <v>28</v>
      </c>
      <c r="B7" s="9">
        <v>180</v>
      </c>
      <c r="C7" s="9">
        <v>0</v>
      </c>
      <c r="D7" s="9" t="s">
        <v>436</v>
      </c>
      <c r="E7" s="11">
        <f>VLOOKUP($A7,'gcp_rotation&amp;shift'!$A$1:$J$52,8,FALSE)</f>
        <v>-0.17473649187013507</v>
      </c>
      <c r="F7" s="11">
        <f>VLOOKUP($A7,'gcp_rotation&amp;shift'!$A$1:$J$52,9,FALSE)</f>
        <v>19.98478313162923</v>
      </c>
      <c r="G7" s="11">
        <f>VLOOKUP($A7,'gcp_rotation&amp;shift'!$A$1:$J$52,10,FALSE)</f>
        <v>0.257000000000005</v>
      </c>
      <c r="H7" s="4">
        <f>(Parameters!$B$10+Parameters!$B$11)-(Parameters!$B$10+Parameters!$B$12)</f>
        <v>0.08200000000000007</v>
      </c>
      <c r="I7">
        <f t="shared" si="0"/>
        <v>0</v>
      </c>
      <c r="J7">
        <f t="shared" si="1"/>
        <v>0.08200000000000007</v>
      </c>
      <c r="K7">
        <f t="shared" si="2"/>
        <v>90</v>
      </c>
      <c r="L7">
        <f t="shared" si="3"/>
        <v>-1.5707963267948966</v>
      </c>
      <c r="M7">
        <f t="shared" si="4"/>
        <v>5.0231086651253465E-18</v>
      </c>
      <c r="N7">
        <f t="shared" si="5"/>
        <v>-0.08200000000000007</v>
      </c>
      <c r="O7">
        <f t="shared" si="6"/>
        <v>0</v>
      </c>
      <c r="P7" s="10">
        <f t="shared" si="7"/>
        <v>-0.17473649187013507</v>
      </c>
      <c r="Q7" s="10">
        <f t="shared" si="7"/>
        <v>19.902783131629228</v>
      </c>
      <c r="R7" s="10">
        <f>G7+Parameters!$B$10+Parameters!$B$12+O7</f>
        <v>1.791000000000005</v>
      </c>
      <c r="S7" s="4">
        <f>P7+Parameters!$B$5</f>
        <v>2516599.825263508</v>
      </c>
      <c r="T7" s="4">
        <f>Q7+Parameters!$B$6</f>
        <v>6856534.902783131</v>
      </c>
      <c r="U7" s="4">
        <f>R7+Parameters!$B$7</f>
        <v>142.66634355588894</v>
      </c>
    </row>
    <row r="8" spans="1:21" ht="15">
      <c r="A8" s="9" t="s">
        <v>22</v>
      </c>
      <c r="B8" s="9">
        <v>180</v>
      </c>
      <c r="C8" s="9">
        <v>0</v>
      </c>
      <c r="D8" s="9" t="s">
        <v>437</v>
      </c>
      <c r="E8" s="11">
        <f>VLOOKUP($A8,'gcp_rotation&amp;shift'!$A$1:$J$52,8,FALSE)</f>
        <v>2.4491386599838734</v>
      </c>
      <c r="F8" s="11">
        <f>VLOOKUP($A8,'gcp_rotation&amp;shift'!$A$1:$J$52,9,FALSE)</f>
        <v>20.774883876554668</v>
      </c>
      <c r="G8" s="11">
        <f>VLOOKUP($A8,'gcp_rotation&amp;shift'!$A$1:$J$52,10,FALSE)</f>
        <v>0.3810000000000002</v>
      </c>
      <c r="H8" s="4">
        <f>(Parameters!$B$10+Parameters!$B$11)-(Parameters!$B$10+Parameters!$B$12)</f>
        <v>0.08200000000000007</v>
      </c>
      <c r="I8">
        <f t="shared" si="0"/>
        <v>0</v>
      </c>
      <c r="J8">
        <f t="shared" si="1"/>
        <v>0.08200000000000007</v>
      </c>
      <c r="K8">
        <f t="shared" si="2"/>
        <v>90</v>
      </c>
      <c r="L8">
        <f t="shared" si="3"/>
        <v>-1.5707963267948966</v>
      </c>
      <c r="M8">
        <f t="shared" si="4"/>
        <v>5.0231086651253465E-18</v>
      </c>
      <c r="N8">
        <f t="shared" si="5"/>
        <v>-0.08200000000000007</v>
      </c>
      <c r="O8">
        <f t="shared" si="6"/>
        <v>0</v>
      </c>
      <c r="P8" s="10">
        <f t="shared" si="7"/>
        <v>2.4491386599838734</v>
      </c>
      <c r="Q8" s="10">
        <f t="shared" si="7"/>
        <v>20.692883876554667</v>
      </c>
      <c r="R8" s="10">
        <f>G8+Parameters!$B$10+Parameters!$B$12+O8</f>
        <v>1.9150000000000003</v>
      </c>
      <c r="S8" s="4">
        <f>P8+Parameters!$B$5</f>
        <v>2516602.44913866</v>
      </c>
      <c r="T8" s="4">
        <f>Q8+Parameters!$B$6</f>
        <v>6856535.692883876</v>
      </c>
      <c r="U8" s="4">
        <f>R8+Parameters!$B$7</f>
        <v>142.79034355588894</v>
      </c>
    </row>
    <row r="9" spans="1:21" ht="15">
      <c r="A9" s="9" t="s">
        <v>21</v>
      </c>
      <c r="B9" s="9">
        <v>180</v>
      </c>
      <c r="C9" s="9">
        <v>0</v>
      </c>
      <c r="D9" s="9" t="s">
        <v>438</v>
      </c>
      <c r="E9" s="11">
        <f>VLOOKUP($A9,'gcp_rotation&amp;shift'!$A$1:$J$52,8,FALSE)</f>
        <v>4.712169231381267</v>
      </c>
      <c r="F9" s="11">
        <f>VLOOKUP($A9,'gcp_rotation&amp;shift'!$A$1:$J$52,9,FALSE)</f>
        <v>19.42591959517449</v>
      </c>
      <c r="G9" s="11">
        <f>VLOOKUP($A9,'gcp_rotation&amp;shift'!$A$1:$J$52,10,FALSE)</f>
        <v>0.4350000000000023</v>
      </c>
      <c r="H9" s="4">
        <f>(Parameters!$B$10+Parameters!$B$11)-(Parameters!$B$10+Parameters!$B$12)</f>
        <v>0.08200000000000007</v>
      </c>
      <c r="I9">
        <f t="shared" si="0"/>
        <v>0</v>
      </c>
      <c r="J9">
        <f t="shared" si="1"/>
        <v>0.08200000000000007</v>
      </c>
      <c r="K9">
        <f t="shared" si="2"/>
        <v>90</v>
      </c>
      <c r="L9">
        <f t="shared" si="3"/>
        <v>-1.5707963267948966</v>
      </c>
      <c r="M9">
        <f t="shared" si="4"/>
        <v>5.0231086651253465E-18</v>
      </c>
      <c r="N9">
        <f t="shared" si="5"/>
        <v>-0.08200000000000007</v>
      </c>
      <c r="O9">
        <f t="shared" si="6"/>
        <v>0</v>
      </c>
      <c r="P9" s="10">
        <f t="shared" si="7"/>
        <v>4.712169231381267</v>
      </c>
      <c r="Q9" s="10">
        <f t="shared" si="7"/>
        <v>19.34391959517449</v>
      </c>
      <c r="R9" s="10">
        <f>G9+Parameters!$B$10+Parameters!$B$12+O9</f>
        <v>1.9690000000000023</v>
      </c>
      <c r="S9" s="4">
        <f>P9+Parameters!$B$5</f>
        <v>2516604.7121692314</v>
      </c>
      <c r="T9" s="4">
        <f>Q9+Parameters!$B$6</f>
        <v>6856534.343919595</v>
      </c>
      <c r="U9" s="4">
        <f>R9+Parameters!$B$7</f>
        <v>142.84434355588894</v>
      </c>
    </row>
    <row r="10" spans="1:21" ht="15">
      <c r="A10" s="9" t="s">
        <v>16</v>
      </c>
      <c r="B10" s="9">
        <v>180</v>
      </c>
      <c r="C10" s="9">
        <v>0</v>
      </c>
      <c r="D10" s="9" t="s">
        <v>439</v>
      </c>
      <c r="E10" s="11">
        <f>VLOOKUP($A10,'gcp_rotation&amp;shift'!$A$1:$J$52,8,FALSE)</f>
        <v>4.192438424099237</v>
      </c>
      <c r="F10" s="11">
        <f>VLOOKUP($A10,'gcp_rotation&amp;shift'!$A$1:$J$52,9,FALSE)</f>
        <v>15.455140843987465</v>
      </c>
      <c r="G10" s="11">
        <f>VLOOKUP($A10,'gcp_rotation&amp;shift'!$A$1:$J$52,10,FALSE)</f>
        <v>0.3669999999999902</v>
      </c>
      <c r="H10" s="4">
        <f>(Parameters!$B$10+Parameters!$B$11)-(Parameters!$B$10+Parameters!$B$12)</f>
        <v>0.08200000000000007</v>
      </c>
      <c r="I10">
        <f t="shared" si="0"/>
        <v>0</v>
      </c>
      <c r="J10">
        <f t="shared" si="1"/>
        <v>0.08200000000000007</v>
      </c>
      <c r="K10">
        <f t="shared" si="2"/>
        <v>90</v>
      </c>
      <c r="L10">
        <f t="shared" si="3"/>
        <v>-1.5707963267948966</v>
      </c>
      <c r="M10">
        <f t="shared" si="4"/>
        <v>5.0231086651253465E-18</v>
      </c>
      <c r="N10">
        <f t="shared" si="5"/>
        <v>-0.08200000000000007</v>
      </c>
      <c r="O10">
        <f t="shared" si="6"/>
        <v>0</v>
      </c>
      <c r="P10" s="10">
        <f t="shared" si="7"/>
        <v>4.192438424099237</v>
      </c>
      <c r="Q10" s="10">
        <f t="shared" si="7"/>
        <v>15.373140843987464</v>
      </c>
      <c r="R10" s="10">
        <f>G10+Parameters!$B$10+Parameters!$B$12+O10</f>
        <v>1.9009999999999903</v>
      </c>
      <c r="S10" s="4">
        <f>P10+Parameters!$B$5</f>
        <v>2516604.192438424</v>
      </c>
      <c r="T10" s="4">
        <f>Q10+Parameters!$B$6</f>
        <v>6856530.373140844</v>
      </c>
      <c r="U10" s="4">
        <f>R10+Parameters!$B$7</f>
        <v>142.77634355588893</v>
      </c>
    </row>
    <row r="11" spans="1:21" ht="15">
      <c r="A11" s="9" t="s">
        <v>17</v>
      </c>
      <c r="B11" s="9">
        <v>175</v>
      </c>
      <c r="C11" s="9">
        <v>15</v>
      </c>
      <c r="D11" s="9" t="s">
        <v>440</v>
      </c>
      <c r="E11" s="11">
        <f>VLOOKUP($A11,'gcp_rotation&amp;shift'!$A$1:$J$52,8,FALSE)</f>
        <v>2.2534986967220902</v>
      </c>
      <c r="F11" s="11">
        <f>VLOOKUP($A11,'gcp_rotation&amp;shift'!$A$1:$J$52,9,FALSE)</f>
        <v>15.705392185598612</v>
      </c>
      <c r="G11" s="11">
        <f>VLOOKUP($A11,'gcp_rotation&amp;shift'!$A$1:$J$52,10,FALSE)</f>
        <v>0.3429999999999893</v>
      </c>
      <c r="H11" s="4">
        <f>(Parameters!$B$10+Parameters!$B$11)-(Parameters!$B$10+Parameters!$B$12)</f>
        <v>0.08200000000000007</v>
      </c>
      <c r="I11">
        <f t="shared" si="0"/>
        <v>0.2617993877991494</v>
      </c>
      <c r="J11">
        <f t="shared" si="1"/>
        <v>0.07920591775570367</v>
      </c>
      <c r="K11">
        <f t="shared" si="2"/>
        <v>85</v>
      </c>
      <c r="L11">
        <f t="shared" si="3"/>
        <v>-1.4835298641951802</v>
      </c>
      <c r="M11">
        <f t="shared" si="4"/>
        <v>0.006903250592008277</v>
      </c>
      <c r="N11">
        <f t="shared" si="5"/>
        <v>-0.07890451532572285</v>
      </c>
      <c r="O11">
        <f t="shared" si="6"/>
        <v>0.02122316169840672</v>
      </c>
      <c r="P11" s="10">
        <f t="shared" si="7"/>
        <v>2.2604019473140986</v>
      </c>
      <c r="Q11" s="10">
        <f t="shared" si="7"/>
        <v>15.626487670272889</v>
      </c>
      <c r="R11" s="10">
        <f>G11+Parameters!$B$10+Parameters!$B$12+O11</f>
        <v>1.898223161698396</v>
      </c>
      <c r="S11" s="4">
        <f>P11+Parameters!$B$5</f>
        <v>2516602.2604019474</v>
      </c>
      <c r="T11" s="4">
        <f>Q11+Parameters!$B$6</f>
        <v>6856530.6264876705</v>
      </c>
      <c r="U11" s="4">
        <f>R11+Parameters!$B$7</f>
        <v>142.77356671758733</v>
      </c>
    </row>
    <row r="12" spans="1:21" ht="15">
      <c r="A12" s="9" t="s">
        <v>15</v>
      </c>
      <c r="B12" s="9">
        <v>170</v>
      </c>
      <c r="C12" s="9">
        <v>25</v>
      </c>
      <c r="D12" s="9" t="s">
        <v>441</v>
      </c>
      <c r="E12" s="11">
        <f>VLOOKUP($A12,'gcp_rotation&amp;shift'!$A$1:$J$52,8,FALSE)</f>
        <v>2.5042515946552157</v>
      </c>
      <c r="F12" s="11">
        <f>VLOOKUP($A12,'gcp_rotation&amp;shift'!$A$1:$J$52,9,FALSE)</f>
        <v>13.709709599614143</v>
      </c>
      <c r="G12" s="11">
        <f>VLOOKUP($A12,'gcp_rotation&amp;shift'!$A$1:$J$52,10,FALSE)</f>
        <v>0.3120000000000118</v>
      </c>
      <c r="H12" s="4">
        <f>(Parameters!$B$10+Parameters!$B$11)-(Parameters!$B$10+Parameters!$B$12)</f>
        <v>0.08200000000000007</v>
      </c>
      <c r="I12">
        <f t="shared" si="0"/>
        <v>0.4363323129985824</v>
      </c>
      <c r="J12">
        <f t="shared" si="1"/>
        <v>0.07431723853700536</v>
      </c>
      <c r="K12">
        <f t="shared" si="2"/>
        <v>80</v>
      </c>
      <c r="L12">
        <f t="shared" si="3"/>
        <v>-1.3962634015954636</v>
      </c>
      <c r="M12">
        <f t="shared" si="4"/>
        <v>0.012905053041189555</v>
      </c>
      <c r="N12">
        <f t="shared" si="5"/>
        <v>-0.07318819269370053</v>
      </c>
      <c r="O12">
        <f t="shared" si="6"/>
        <v>0.03465469746273739</v>
      </c>
      <c r="P12" s="10">
        <f t="shared" si="7"/>
        <v>2.5171566476964053</v>
      </c>
      <c r="Q12" s="10">
        <f t="shared" si="7"/>
        <v>13.636521406920442</v>
      </c>
      <c r="R12" s="10">
        <f>G12+Parameters!$B$10+Parameters!$B$12+O12</f>
        <v>1.8806546974627492</v>
      </c>
      <c r="S12" s="4">
        <f>P12+Parameters!$B$5</f>
        <v>2516602.5171566475</v>
      </c>
      <c r="T12" s="4">
        <f>Q12+Parameters!$B$6</f>
        <v>6856528.6365214065</v>
      </c>
      <c r="U12" s="4">
        <f>R12+Parameters!$B$7</f>
        <v>142.7559982533517</v>
      </c>
    </row>
    <row r="13" spans="1:21" ht="15">
      <c r="A13" s="9" t="s">
        <v>11</v>
      </c>
      <c r="B13" s="9">
        <v>180</v>
      </c>
      <c r="C13" s="9">
        <v>35</v>
      </c>
      <c r="D13" s="9" t="s">
        <v>442</v>
      </c>
      <c r="E13" s="11">
        <f>VLOOKUP($A13,'gcp_rotation&amp;shift'!$A$1:$J$52,8,FALSE)</f>
        <v>1.1762201683595777</v>
      </c>
      <c r="F13" s="11">
        <f>VLOOKUP($A13,'gcp_rotation&amp;shift'!$A$1:$J$52,9,FALSE)</f>
        <v>10.890652216039598</v>
      </c>
      <c r="G13" s="11">
        <f>VLOOKUP($A13,'gcp_rotation&amp;shift'!$A$1:$J$52,10,FALSE)</f>
        <v>0.27600000000001046</v>
      </c>
      <c r="H13" s="4">
        <f>(Parameters!$B$10+Parameters!$B$11)-(Parameters!$B$10+Parameters!$B$12)</f>
        <v>0.08200000000000007</v>
      </c>
      <c r="I13">
        <f>RADIANS(C13)</f>
        <v>0.6108652381980153</v>
      </c>
      <c r="J13">
        <f>H13*COS(I13)</f>
        <v>0.06717046763169739</v>
      </c>
      <c r="K13">
        <f>IF(B13-90&gt;0,B13-90,B13-90+360)</f>
        <v>90</v>
      </c>
      <c r="L13">
        <f>IF(K13&gt;=180,RADIANS(360-K13),-RADIANS(K13))</f>
        <v>-1.5707963267948966</v>
      </c>
      <c r="M13">
        <f>J13*COS(L13)</f>
        <v>4.114689731723176E-18</v>
      </c>
      <c r="N13">
        <f>J13*SIN(L13)</f>
        <v>-0.06717046763169739</v>
      </c>
      <c r="O13">
        <f>H13*SIN(I13)</f>
        <v>0.047033267780785815</v>
      </c>
      <c r="P13" s="10">
        <f aca="true" t="shared" si="8" ref="P13:Q17">E13+M13</f>
        <v>1.1762201683595777</v>
      </c>
      <c r="Q13" s="10">
        <f t="shared" si="8"/>
        <v>10.8234817484079</v>
      </c>
      <c r="R13" s="10">
        <f>G13+Parameters!$B$10+Parameters!$B$12+O13</f>
        <v>1.8570332677807964</v>
      </c>
      <c r="S13" s="4">
        <f>P13+Parameters!$B$5</f>
        <v>2516601.1762201684</v>
      </c>
      <c r="T13" s="4">
        <f>Q13+Parameters!$B$6</f>
        <v>6856525.823481749</v>
      </c>
      <c r="U13" s="4">
        <f>R13+Parameters!$B$7</f>
        <v>142.73237682366974</v>
      </c>
    </row>
    <row r="14" spans="1:21" ht="15">
      <c r="A14" s="9" t="s">
        <v>18</v>
      </c>
      <c r="B14" s="9">
        <v>215</v>
      </c>
      <c r="C14" s="9">
        <v>30</v>
      </c>
      <c r="D14" s="9" t="s">
        <v>443</v>
      </c>
      <c r="E14" s="11">
        <f>VLOOKUP($A14,'gcp_rotation&amp;shift'!$A$1:$J$52,8,FALSE)</f>
        <v>-2.2038996131159365</v>
      </c>
      <c r="F14" s="11">
        <f>VLOOKUP($A14,'gcp_rotation&amp;shift'!$A$1:$J$52,9,FALSE)</f>
        <v>14.548692437820137</v>
      </c>
      <c r="G14" s="11">
        <f>VLOOKUP($A14,'gcp_rotation&amp;shift'!$A$1:$J$52,10,FALSE)</f>
        <v>0.23099999999999454</v>
      </c>
      <c r="H14" s="4">
        <f>(Parameters!$B$10+Parameters!$B$11)-(Parameters!$B$10+Parameters!$B$12)</f>
        <v>0.08200000000000007</v>
      </c>
      <c r="I14">
        <f>RADIANS(C14)</f>
        <v>0.5235987755982988</v>
      </c>
      <c r="J14">
        <f>H14*COS(I14)</f>
        <v>0.07101408311032403</v>
      </c>
      <c r="K14">
        <f>IF(B14-90&gt;0,B14-90,B14-90+360)</f>
        <v>125</v>
      </c>
      <c r="L14">
        <f>IF(K14&gt;=180,RADIANS(360-K14),-RADIANS(K14))</f>
        <v>-2.181661564992912</v>
      </c>
      <c r="M14">
        <f>J14*COS(L14)</f>
        <v>-0.04073200472115668</v>
      </c>
      <c r="N14">
        <f>J14*SIN(L14)</f>
        <v>-0.05817133135313029</v>
      </c>
      <c r="O14">
        <f>H14*SIN(I14)</f>
        <v>0.04100000000000003</v>
      </c>
      <c r="P14" s="10">
        <f t="shared" si="8"/>
        <v>-2.244631617837093</v>
      </c>
      <c r="Q14" s="10">
        <f t="shared" si="8"/>
        <v>14.490521106467007</v>
      </c>
      <c r="R14" s="10">
        <f>G14+Parameters!$B$10+Parameters!$B$12+O14</f>
        <v>1.8059999999999945</v>
      </c>
      <c r="S14" s="4">
        <f>P14+Parameters!$B$5</f>
        <v>2516597.755368382</v>
      </c>
      <c r="T14" s="4">
        <f>Q14+Parameters!$B$6</f>
        <v>6856529.490521107</v>
      </c>
      <c r="U14" s="4">
        <f>R14+Parameters!$B$7</f>
        <v>142.68134355588893</v>
      </c>
    </row>
    <row r="15" spans="1:21" ht="15">
      <c r="A15" s="9" t="s">
        <v>23</v>
      </c>
      <c r="B15" s="9">
        <v>230</v>
      </c>
      <c r="C15" s="9">
        <v>30</v>
      </c>
      <c r="D15" s="9" t="s">
        <v>444</v>
      </c>
      <c r="E15" s="11">
        <f>VLOOKUP($A15,'gcp_rotation&amp;shift'!$A$1:$J$52,8,FALSE)</f>
        <v>-2.7912526903674006</v>
      </c>
      <c r="F15" s="11">
        <f>VLOOKUP($A15,'gcp_rotation&amp;shift'!$A$1:$J$52,9,FALSE)</f>
        <v>17.82354714628309</v>
      </c>
      <c r="G15" s="11">
        <f>VLOOKUP($A15,'gcp_rotation&amp;shift'!$A$1:$J$52,10,FALSE)</f>
        <v>0.29599999999999227</v>
      </c>
      <c r="H15" s="4">
        <f>(Parameters!$B$10+Parameters!$B$11)-(Parameters!$B$10+Parameters!$B$12)</f>
        <v>0.08200000000000007</v>
      </c>
      <c r="I15">
        <f>RADIANS(C15)</f>
        <v>0.5235987755982988</v>
      </c>
      <c r="J15">
        <f>H15*COS(I15)</f>
        <v>0.07101408311032403</v>
      </c>
      <c r="K15">
        <f>IF(B15-90&gt;0,B15-90,B15-90+360)</f>
        <v>140</v>
      </c>
      <c r="L15">
        <f>IF(K15&gt;=180,RADIANS(360-K15),-RADIANS(K15))</f>
        <v>-2.443460952792061</v>
      </c>
      <c r="M15">
        <f>J15*COS(L15)</f>
        <v>-0.05439994374985299</v>
      </c>
      <c r="N15">
        <f>J15*SIN(L15)</f>
        <v>-0.04564697273656644</v>
      </c>
      <c r="O15">
        <f>H15*SIN(I15)</f>
        <v>0.04100000000000003</v>
      </c>
      <c r="P15" s="10">
        <f t="shared" si="8"/>
        <v>-2.8456526341172537</v>
      </c>
      <c r="Q15" s="10">
        <f t="shared" si="8"/>
        <v>17.777900173546524</v>
      </c>
      <c r="R15" s="10">
        <f>G15+Parameters!$B$10+Parameters!$B$12+O15</f>
        <v>1.8709999999999922</v>
      </c>
      <c r="S15" s="4">
        <f>P15+Parameters!$B$5</f>
        <v>2516597.1543473657</v>
      </c>
      <c r="T15" s="4">
        <f>Q15+Parameters!$B$6</f>
        <v>6856532.777900173</v>
      </c>
      <c r="U15" s="4">
        <f>R15+Parameters!$B$7</f>
        <v>142.74634355588893</v>
      </c>
    </row>
    <row r="16" spans="1:21" ht="15">
      <c r="A16" s="9" t="s">
        <v>24</v>
      </c>
      <c r="B16" s="9">
        <v>240</v>
      </c>
      <c r="C16" s="9">
        <v>45</v>
      </c>
      <c r="D16" s="9" t="s">
        <v>445</v>
      </c>
      <c r="E16" s="11">
        <f>VLOOKUP($A16,'gcp_rotation&amp;shift'!$A$1:$J$52,8,FALSE)</f>
        <v>-6.576704875100404</v>
      </c>
      <c r="F16" s="11">
        <f>VLOOKUP($A16,'gcp_rotation&amp;shift'!$A$1:$J$52,9,FALSE)</f>
        <v>18.167738602496684</v>
      </c>
      <c r="G16" s="11">
        <f>VLOOKUP($A16,'gcp_rotation&amp;shift'!$A$1:$J$52,10,FALSE)</f>
        <v>0.2510000000000048</v>
      </c>
      <c r="H16" s="4">
        <f>(Parameters!$B$10+Parameters!$B$11)-(Parameters!$B$10+Parameters!$B$12)</f>
        <v>0.08200000000000007</v>
      </c>
      <c r="I16">
        <f>RADIANS(C16)</f>
        <v>0.7853981633974483</v>
      </c>
      <c r="J16">
        <f>H16*COS(I16)</f>
        <v>0.057982756057296955</v>
      </c>
      <c r="K16">
        <f>IF(B16-90&gt;0,B16-90,B16-90+360)</f>
        <v>150</v>
      </c>
      <c r="L16">
        <f>IF(K16&gt;=180,RADIANS(360-K16),-RADIANS(K16))</f>
        <v>-2.6179938779914944</v>
      </c>
      <c r="M16">
        <f>J16*COS(L16)</f>
        <v>-0.0502145397270552</v>
      </c>
      <c r="N16">
        <f>J16*SIN(L16)</f>
        <v>-0.028991378028648474</v>
      </c>
      <c r="O16">
        <f>H16*SIN(I16)</f>
        <v>0.05798275605729694</v>
      </c>
      <c r="P16" s="10">
        <f t="shared" si="8"/>
        <v>-6.6269194148274595</v>
      </c>
      <c r="Q16" s="10">
        <f t="shared" si="8"/>
        <v>18.138747224468034</v>
      </c>
      <c r="R16" s="10">
        <f>G16+Parameters!$B$10+Parameters!$B$12+O16</f>
        <v>1.8429827560573018</v>
      </c>
      <c r="S16" s="4">
        <f>P16+Parameters!$B$5</f>
        <v>2516593.373080585</v>
      </c>
      <c r="T16" s="4">
        <f>Q16+Parameters!$B$6</f>
        <v>6856533.138747225</v>
      </c>
      <c r="U16" s="4">
        <f>R16+Parameters!$B$7</f>
        <v>142.71832631194624</v>
      </c>
    </row>
    <row r="17" spans="1:21" ht="15">
      <c r="A17" s="9" t="s">
        <v>12</v>
      </c>
      <c r="B17" s="9">
        <v>190</v>
      </c>
      <c r="C17" s="9">
        <v>50</v>
      </c>
      <c r="D17" s="9" t="s">
        <v>446</v>
      </c>
      <c r="E17" s="11">
        <f>VLOOKUP($A17,'gcp_rotation&amp;shift'!$A$1:$J$52,8,FALSE)</f>
        <v>-1.3898575874045491</v>
      </c>
      <c r="F17" s="11">
        <f>VLOOKUP($A17,'gcp_rotation&amp;shift'!$A$1:$J$52,9,FALSE)</f>
        <v>8.848600808531046</v>
      </c>
      <c r="G17" s="11">
        <f>VLOOKUP($A17,'gcp_rotation&amp;shift'!$A$1:$J$52,10,FALSE)</f>
        <v>0.13599999999999568</v>
      </c>
      <c r="H17" s="4">
        <f>(Parameters!$B$10+Parameters!$B$11)-(Parameters!$B$10+Parameters!$B$12)</f>
        <v>0.08200000000000007</v>
      </c>
      <c r="I17">
        <f>RADIANS(C17)</f>
        <v>0.8726646259971648</v>
      </c>
      <c r="J17">
        <f>H17*COS(I17)</f>
        <v>0.052708583994296274</v>
      </c>
      <c r="K17">
        <f>IF(B17-90&gt;0,B17-90,B17-90+360)</f>
        <v>100</v>
      </c>
      <c r="L17">
        <f>IF(K17&gt;=180,RADIANS(360-K17),-RADIANS(K17))</f>
        <v>-1.7453292519943295</v>
      </c>
      <c r="M17">
        <f>J17*COS(L17)</f>
        <v>-0.009152749558013878</v>
      </c>
      <c r="N17">
        <f>J17*SIN(L17)</f>
        <v>-0.05190782216787815</v>
      </c>
      <c r="O17">
        <f>H17*SIN(I17)</f>
        <v>0.06281564433575625</v>
      </c>
      <c r="P17" s="10">
        <f t="shared" si="8"/>
        <v>-1.399010336962563</v>
      </c>
      <c r="Q17" s="10">
        <f t="shared" si="8"/>
        <v>8.796692986363167</v>
      </c>
      <c r="R17" s="10">
        <f>G17+Parameters!$B$10+Parameters!$B$12+O17</f>
        <v>1.7328156443357519</v>
      </c>
      <c r="S17" s="4">
        <f>P17+Parameters!$B$5</f>
        <v>2516598.600989663</v>
      </c>
      <c r="T17" s="4">
        <f>Q17+Parameters!$B$6</f>
        <v>6856523.796692986</v>
      </c>
      <c r="U17" s="4">
        <f>R17+Parameters!$B$7</f>
        <v>142.6081592002247</v>
      </c>
    </row>
    <row r="18" spans="1:21" ht="15">
      <c r="A18" s="9" t="s">
        <v>8</v>
      </c>
      <c r="B18" s="9">
        <v>160</v>
      </c>
      <c r="C18" s="9">
        <v>50</v>
      </c>
      <c r="D18" s="9" t="s">
        <v>447</v>
      </c>
      <c r="E18" s="11">
        <f>VLOOKUP($A18,'gcp_rotation&amp;shift'!$A$1:$J$52,8,FALSE)</f>
        <v>4.468074627220631</v>
      </c>
      <c r="F18" s="11">
        <f>VLOOKUP($A18,'gcp_rotation&amp;shift'!$A$1:$J$52,9,FALSE)</f>
        <v>7.110406295396388</v>
      </c>
      <c r="G18" s="11">
        <f>VLOOKUP($A18,'gcp_rotation&amp;shift'!$A$1:$J$52,10,FALSE)</f>
        <v>0.38999999999998636</v>
      </c>
      <c r="H18" s="4">
        <f>(Parameters!$B$10+Parameters!$B$11)-(Parameters!$B$10+Parameters!$B$12)</f>
        <v>0.08200000000000007</v>
      </c>
      <c r="I18">
        <f t="shared" si="0"/>
        <v>0.8726646259971648</v>
      </c>
      <c r="J18">
        <f t="shared" si="1"/>
        <v>0.052708583994296274</v>
      </c>
      <c r="K18">
        <f t="shared" si="2"/>
        <v>70</v>
      </c>
      <c r="L18">
        <f t="shared" si="3"/>
        <v>-1.2217304763960306</v>
      </c>
      <c r="M18">
        <f t="shared" si="4"/>
        <v>0.018027397452222264</v>
      </c>
      <c r="N18">
        <f t="shared" si="5"/>
        <v>-0.04952986743151445</v>
      </c>
      <c r="O18">
        <f t="shared" si="6"/>
        <v>0.06281564433575625</v>
      </c>
      <c r="P18" s="10">
        <f t="shared" si="7"/>
        <v>4.486102024672853</v>
      </c>
      <c r="Q18" s="10">
        <f t="shared" si="7"/>
        <v>7.060876427964873</v>
      </c>
      <c r="R18" s="10">
        <f>G18+Parameters!$B$10+Parameters!$B$12+O18</f>
        <v>1.9868156443357425</v>
      </c>
      <c r="S18" s="4">
        <f>P18+Parameters!$B$5</f>
        <v>2516604.4861020246</v>
      </c>
      <c r="T18" s="4">
        <f>Q18+Parameters!$B$6</f>
        <v>6856522.060876428</v>
      </c>
      <c r="U18" s="4">
        <f>R18+Parameters!$B$7</f>
        <v>142.86215920022468</v>
      </c>
    </row>
    <row r="19" spans="1:21" ht="15">
      <c r="A19" s="9" t="s">
        <v>9</v>
      </c>
      <c r="B19" s="9">
        <v>160</v>
      </c>
      <c r="C19" s="9">
        <v>50</v>
      </c>
      <c r="D19" s="9" t="s">
        <v>448</v>
      </c>
      <c r="E19" s="11">
        <f>VLOOKUP($A19,'gcp_rotation&amp;shift'!$A$1:$J$52,8,FALSE)</f>
        <v>7.887418441474438</v>
      </c>
      <c r="F19" s="11">
        <f>VLOOKUP($A19,'gcp_rotation&amp;shift'!$A$1:$J$52,9,FALSE)</f>
        <v>7.255019157193601</v>
      </c>
      <c r="G19" s="11">
        <f>VLOOKUP($A19,'gcp_rotation&amp;shift'!$A$1:$J$52,10,FALSE)</f>
        <v>0.4019999999999868</v>
      </c>
      <c r="H19" s="4">
        <f>(Parameters!$B$10+Parameters!$B$11)-(Parameters!$B$10+Parameters!$B$12)</f>
        <v>0.08200000000000007</v>
      </c>
      <c r="I19">
        <f t="shared" si="0"/>
        <v>0.8726646259971648</v>
      </c>
      <c r="J19">
        <f t="shared" si="1"/>
        <v>0.052708583994296274</v>
      </c>
      <c r="K19">
        <f t="shared" si="2"/>
        <v>70</v>
      </c>
      <c r="L19">
        <f t="shared" si="3"/>
        <v>-1.2217304763960306</v>
      </c>
      <c r="M19">
        <f t="shared" si="4"/>
        <v>0.018027397452222264</v>
      </c>
      <c r="N19">
        <f t="shared" si="5"/>
        <v>-0.04952986743151445</v>
      </c>
      <c r="O19">
        <f t="shared" si="6"/>
        <v>0.06281564433575625</v>
      </c>
      <c r="P19" s="10">
        <f t="shared" si="7"/>
        <v>7.90544583892666</v>
      </c>
      <c r="Q19" s="10">
        <f t="shared" si="7"/>
        <v>7.205489289762086</v>
      </c>
      <c r="R19" s="10">
        <f>G19+Parameters!$B$10+Parameters!$B$12+O19</f>
        <v>1.998815644335743</v>
      </c>
      <c r="S19" s="4">
        <f>P19+Parameters!$B$5</f>
        <v>2516607.905445839</v>
      </c>
      <c r="T19" s="4">
        <f>Q19+Parameters!$B$6</f>
        <v>6856522.20548929</v>
      </c>
      <c r="U19" s="4">
        <f>R19+Parameters!$B$7</f>
        <v>142.87415920022468</v>
      </c>
    </row>
    <row r="20" spans="1:21" ht="15">
      <c r="A20" s="9" t="s">
        <v>7</v>
      </c>
      <c r="B20" s="9">
        <v>165</v>
      </c>
      <c r="C20" s="9">
        <v>55</v>
      </c>
      <c r="D20" s="9" t="s">
        <v>449</v>
      </c>
      <c r="E20" s="11">
        <f>VLOOKUP($A20,'gcp_rotation&amp;shift'!$A$1:$J$52,8,FALSE)</f>
        <v>5.060072410851717</v>
      </c>
      <c r="F20" s="11">
        <f>VLOOKUP($A20,'gcp_rotation&amp;shift'!$A$1:$J$52,9,FALSE)</f>
        <v>2.248162716627121</v>
      </c>
      <c r="G20" s="11">
        <f>VLOOKUP($A20,'gcp_rotation&amp;shift'!$A$1:$J$52,10,FALSE)</f>
        <v>0.4060000000000059</v>
      </c>
      <c r="H20" s="4">
        <f>(Parameters!$B$10+Parameters!$B$11)-(Parameters!$B$10+Parameters!$B$12)</f>
        <v>0.08200000000000007</v>
      </c>
      <c r="I20">
        <f t="shared" si="0"/>
        <v>0.9599310885968813</v>
      </c>
      <c r="J20">
        <f t="shared" si="1"/>
        <v>0.04703326778078583</v>
      </c>
      <c r="K20">
        <f t="shared" si="2"/>
        <v>75</v>
      </c>
      <c r="L20">
        <f t="shared" si="3"/>
        <v>-1.3089969389957472</v>
      </c>
      <c r="M20">
        <f t="shared" si="4"/>
        <v>0.012173105455074143</v>
      </c>
      <c r="N20">
        <f t="shared" si="5"/>
        <v>-0.04543064804423057</v>
      </c>
      <c r="O20">
        <f t="shared" si="6"/>
        <v>0.06717046763169739</v>
      </c>
      <c r="P20" s="10">
        <f t="shared" si="7"/>
        <v>5.072245516306791</v>
      </c>
      <c r="Q20" s="10">
        <f t="shared" si="7"/>
        <v>2.2027320685828906</v>
      </c>
      <c r="R20" s="10">
        <f>G20+Parameters!$B$10+Parameters!$B$12+O20</f>
        <v>2.0071704676317035</v>
      </c>
      <c r="S20" s="4">
        <f>P20+Parameters!$B$5</f>
        <v>2516605.0722455163</v>
      </c>
      <c r="T20" s="4">
        <f>Q20+Parameters!$B$6</f>
        <v>6856517.2027320685</v>
      </c>
      <c r="U20" s="4">
        <f>R20+Parameters!$B$7</f>
        <v>142.88251402352066</v>
      </c>
    </row>
    <row r="21" spans="1:21" ht="15">
      <c r="A21" s="9" t="s">
        <v>6</v>
      </c>
      <c r="B21" s="9">
        <v>180</v>
      </c>
      <c r="C21" s="9">
        <v>55</v>
      </c>
      <c r="D21" s="9" t="s">
        <v>450</v>
      </c>
      <c r="E21" s="11">
        <f>VLOOKUP($A21,'gcp_rotation&amp;shift'!$A$1:$J$52,8,FALSE)</f>
        <v>1.4215243863873184</v>
      </c>
      <c r="F21" s="11">
        <f>VLOOKUP($A21,'gcp_rotation&amp;shift'!$A$1:$J$52,9,FALSE)</f>
        <v>3.728049627505243</v>
      </c>
      <c r="G21" s="11">
        <f>VLOOKUP($A21,'gcp_rotation&amp;shift'!$A$1:$J$52,10,FALSE)</f>
        <v>0.20400000000000773</v>
      </c>
      <c r="H21" s="4">
        <f>(Parameters!$B$10+Parameters!$B$11)-(Parameters!$B$10+Parameters!$B$12)</f>
        <v>0.08200000000000007</v>
      </c>
      <c r="I21">
        <f t="shared" si="0"/>
        <v>0.9599310885968813</v>
      </c>
      <c r="J21">
        <f t="shared" si="1"/>
        <v>0.04703326778078583</v>
      </c>
      <c r="K21">
        <f t="shared" si="2"/>
        <v>90</v>
      </c>
      <c r="L21">
        <f t="shared" si="3"/>
        <v>-1.5707963267948966</v>
      </c>
      <c r="M21">
        <f t="shared" si="4"/>
        <v>2.8811367675466568E-18</v>
      </c>
      <c r="N21">
        <f t="shared" si="5"/>
        <v>-0.04703326778078583</v>
      </c>
      <c r="O21">
        <f t="shared" si="6"/>
        <v>0.06717046763169739</v>
      </c>
      <c r="P21" s="10">
        <f t="shared" si="7"/>
        <v>1.4215243863873184</v>
      </c>
      <c r="Q21" s="10">
        <f t="shared" si="7"/>
        <v>3.681016359724457</v>
      </c>
      <c r="R21" s="10">
        <f>G21+Parameters!$B$10+Parameters!$B$12+O21</f>
        <v>1.805170467631705</v>
      </c>
      <c r="S21" s="4">
        <f>P21+Parameters!$B$5</f>
        <v>2516601.4215243864</v>
      </c>
      <c r="T21" s="4">
        <f>Q21+Parameters!$B$6</f>
        <v>6856518.6810163595</v>
      </c>
      <c r="U21" s="4">
        <f>R21+Parameters!$B$7</f>
        <v>142.68051402352066</v>
      </c>
    </row>
    <row r="22" spans="1:21" ht="15">
      <c r="A22" s="9" t="s">
        <v>5</v>
      </c>
      <c r="B22" s="9">
        <v>170</v>
      </c>
      <c r="C22" s="9">
        <v>55</v>
      </c>
      <c r="D22" s="9" t="s">
        <v>451</v>
      </c>
      <c r="E22" s="11">
        <f>VLOOKUP($A22,'gcp_rotation&amp;shift'!$A$1:$J$52,8,FALSE)</f>
        <v>2.988017869181931</v>
      </c>
      <c r="F22" s="11">
        <f>VLOOKUP($A22,'gcp_rotation&amp;shift'!$A$1:$J$52,9,FALSE)</f>
        <v>-0.20014730840921402</v>
      </c>
      <c r="G22" s="11">
        <f>VLOOKUP($A22,'gcp_rotation&amp;shift'!$A$1:$J$52,10,FALSE)</f>
        <v>0.23900000000000432</v>
      </c>
      <c r="H22" s="4">
        <f>(Parameters!$B$10+Parameters!$B$11)-(Parameters!$B$10+Parameters!$B$12)</f>
        <v>0.08200000000000007</v>
      </c>
      <c r="I22">
        <f t="shared" si="0"/>
        <v>0.9599310885968813</v>
      </c>
      <c r="J22">
        <f t="shared" si="1"/>
        <v>0.04703326778078583</v>
      </c>
      <c r="K22">
        <f t="shared" si="2"/>
        <v>80</v>
      </c>
      <c r="L22">
        <f t="shared" si="3"/>
        <v>-1.3962634015954636</v>
      </c>
      <c r="M22">
        <f t="shared" si="4"/>
        <v>0.008167241239854212</v>
      </c>
      <c r="N22">
        <f t="shared" si="5"/>
        <v>-0.04631872676001717</v>
      </c>
      <c r="O22">
        <f t="shared" si="6"/>
        <v>0.06717046763169739</v>
      </c>
      <c r="P22" s="10">
        <f t="shared" si="7"/>
        <v>2.996185110421785</v>
      </c>
      <c r="Q22" s="10">
        <f t="shared" si="7"/>
        <v>-0.24646603516923118</v>
      </c>
      <c r="R22" s="10">
        <f>G22+Parameters!$B$10+Parameters!$B$12+O22</f>
        <v>1.8401704676317017</v>
      </c>
      <c r="S22" s="4">
        <f>P22+Parameters!$B$5</f>
        <v>2516602.9961851104</v>
      </c>
      <c r="T22" s="4">
        <f>Q22+Parameters!$B$6</f>
        <v>6856514.753533965</v>
      </c>
      <c r="U22" s="4">
        <f>R22+Parameters!$B$7</f>
        <v>142.71551402352065</v>
      </c>
    </row>
    <row r="23" spans="1:18" ht="15">
      <c r="A23" s="9" t="s">
        <v>452</v>
      </c>
      <c r="B23" s="9"/>
      <c r="C23" s="9"/>
      <c r="D23" s="9"/>
      <c r="E23" s="11"/>
      <c r="F23" s="11"/>
      <c r="G23" s="11"/>
      <c r="H23" s="4"/>
      <c r="P23" s="10"/>
      <c r="Q23" s="10"/>
      <c r="R23" s="10"/>
    </row>
    <row r="24" spans="5:18" ht="15">
      <c r="E24" s="11"/>
      <c r="F24" s="11"/>
      <c r="G24" s="11"/>
      <c r="H24" s="4"/>
      <c r="P24" s="10"/>
      <c r="Q24" s="10"/>
      <c r="R24" s="10"/>
    </row>
    <row r="25" spans="1:18" ht="15">
      <c r="A25" s="6" t="s">
        <v>159</v>
      </c>
      <c r="H25" s="4"/>
      <c r="P25" s="10"/>
      <c r="Q25" s="10"/>
      <c r="R25" s="10"/>
    </row>
    <row r="26" spans="1:10" ht="15">
      <c r="A26" s="12" t="s">
        <v>110</v>
      </c>
      <c r="B26" s="12" t="s">
        <v>111</v>
      </c>
      <c r="C26" s="12" t="s">
        <v>112</v>
      </c>
      <c r="D26" s="12" t="s">
        <v>113</v>
      </c>
      <c r="E26" s="12" t="s">
        <v>129</v>
      </c>
      <c r="F26" s="12" t="s">
        <v>130</v>
      </c>
      <c r="G26" s="12" t="s">
        <v>131</v>
      </c>
      <c r="H26" t="s">
        <v>126</v>
      </c>
      <c r="I26" t="s">
        <v>127</v>
      </c>
      <c r="J26" t="s">
        <v>128</v>
      </c>
    </row>
    <row r="27" spans="1:10" ht="15">
      <c r="A27" s="12" t="s">
        <v>453</v>
      </c>
      <c r="B27" s="12">
        <v>2.3403</v>
      </c>
      <c r="C27" s="12">
        <v>23.2607</v>
      </c>
      <c r="D27" s="12">
        <v>1.9873</v>
      </c>
      <c r="E27" s="12">
        <v>-3.08287537</v>
      </c>
      <c r="F27" s="12">
        <v>-0.02009936</v>
      </c>
      <c r="G27" s="12">
        <v>0.02143714</v>
      </c>
      <c r="H27" s="4">
        <f>B27+Parameters!$B$5</f>
        <v>2516602.3403</v>
      </c>
      <c r="I27" s="4">
        <f>C27+Parameters!$B$6</f>
        <v>6856538.2607</v>
      </c>
      <c r="J27" s="4">
        <f>D27+Parameters!$B$7</f>
        <v>142.86264355588895</v>
      </c>
    </row>
    <row r="28" spans="1:10" ht="15">
      <c r="A28" s="12" t="s">
        <v>454</v>
      </c>
      <c r="B28" s="12">
        <v>1.4525</v>
      </c>
      <c r="C28" s="12">
        <v>24.179</v>
      </c>
      <c r="D28" s="12">
        <v>1.9742</v>
      </c>
      <c r="E28" s="12">
        <v>-3.10559273</v>
      </c>
      <c r="F28" s="12">
        <v>-0.04247164</v>
      </c>
      <c r="G28" s="12">
        <v>-0.42352208</v>
      </c>
      <c r="H28" s="4">
        <f>B28+Parameters!$B$5</f>
        <v>2516601.4525</v>
      </c>
      <c r="I28" s="4">
        <f>C28+Parameters!$B$6</f>
        <v>6856539.179</v>
      </c>
      <c r="J28" s="4">
        <f>D28+Parameters!$B$7</f>
        <v>142.84954355588894</v>
      </c>
    </row>
    <row r="29" spans="1:10" ht="15">
      <c r="A29" s="12" t="s">
        <v>455</v>
      </c>
      <c r="B29" s="12">
        <v>1.4668</v>
      </c>
      <c r="C29" s="12">
        <v>21.8497</v>
      </c>
      <c r="D29" s="12">
        <v>1.8804</v>
      </c>
      <c r="E29" s="12">
        <v>-3.09277676</v>
      </c>
      <c r="F29" s="12">
        <v>-0.02024949</v>
      </c>
      <c r="G29" s="12">
        <v>-0.0109216</v>
      </c>
      <c r="H29" s="4">
        <f>B29+Parameters!$B$5</f>
        <v>2516601.4668</v>
      </c>
      <c r="I29" s="4">
        <f>C29+Parameters!$B$6</f>
        <v>6856536.8497</v>
      </c>
      <c r="J29" s="4">
        <f>D29+Parameters!$B$7</f>
        <v>142.75574355588896</v>
      </c>
    </row>
    <row r="30" spans="1:10" ht="15">
      <c r="A30" s="12" t="s">
        <v>456</v>
      </c>
      <c r="B30" s="12">
        <v>-0.5817</v>
      </c>
      <c r="C30" s="12">
        <v>20.6874</v>
      </c>
      <c r="D30" s="12">
        <v>1.9786</v>
      </c>
      <c r="E30" s="12">
        <v>-3.09650926</v>
      </c>
      <c r="F30" s="12">
        <v>-0.02598701</v>
      </c>
      <c r="G30" s="12">
        <v>-0.12223836</v>
      </c>
      <c r="H30" s="4">
        <f>B30+Parameters!$B$5</f>
        <v>2516599.4183</v>
      </c>
      <c r="I30" s="4">
        <f>C30+Parameters!$B$6</f>
        <v>6856535.6874</v>
      </c>
      <c r="J30" s="4">
        <f>D30+Parameters!$B$7</f>
        <v>142.85394355588895</v>
      </c>
    </row>
    <row r="31" spans="1:10" ht="15">
      <c r="A31" s="12" t="s">
        <v>457</v>
      </c>
      <c r="B31" s="12">
        <v>-0.1695</v>
      </c>
      <c r="C31" s="12">
        <v>19.8923</v>
      </c>
      <c r="D31" s="12">
        <v>1.7925</v>
      </c>
      <c r="E31" s="12">
        <v>-3.10048454</v>
      </c>
      <c r="F31" s="12">
        <v>-0.02378658</v>
      </c>
      <c r="G31" s="12">
        <v>-0.09007165</v>
      </c>
      <c r="H31" s="4">
        <f>B31+Parameters!$B$5</f>
        <v>2516599.8305</v>
      </c>
      <c r="I31" s="4">
        <f>C31+Parameters!$B$6</f>
        <v>6856534.8923</v>
      </c>
      <c r="J31" s="4">
        <f>D31+Parameters!$B$7</f>
        <v>142.66784355588894</v>
      </c>
    </row>
    <row r="32" spans="1:10" ht="15">
      <c r="A32" s="12" t="s">
        <v>458</v>
      </c>
      <c r="B32" s="12">
        <v>2.4496</v>
      </c>
      <c r="C32" s="12">
        <v>20.7026</v>
      </c>
      <c r="D32" s="12">
        <v>1.9168</v>
      </c>
      <c r="E32" s="12">
        <v>-3.08738302</v>
      </c>
      <c r="F32" s="12">
        <v>-0.01852403</v>
      </c>
      <c r="G32" s="12">
        <v>0.01786301</v>
      </c>
      <c r="H32" s="4">
        <f>B32+Parameters!$B$5</f>
        <v>2516602.4496</v>
      </c>
      <c r="I32" s="4">
        <f>C32+Parameters!$B$6</f>
        <v>6856535.7026</v>
      </c>
      <c r="J32" s="4">
        <f>D32+Parameters!$B$7</f>
        <v>142.79214355588894</v>
      </c>
    </row>
    <row r="33" spans="1:10" ht="15">
      <c r="A33" s="12" t="s">
        <v>459</v>
      </c>
      <c r="B33" s="12">
        <v>4.7265</v>
      </c>
      <c r="C33" s="12">
        <v>19.3203</v>
      </c>
      <c r="D33" s="12">
        <v>1.9736</v>
      </c>
      <c r="E33" s="12">
        <v>-3.09347824</v>
      </c>
      <c r="F33" s="12">
        <v>-0.02309927</v>
      </c>
      <c r="G33" s="12">
        <v>-0.05551031</v>
      </c>
      <c r="H33" s="4">
        <f>B33+Parameters!$B$5</f>
        <v>2516604.7265</v>
      </c>
      <c r="I33" s="4">
        <f>C33+Parameters!$B$6</f>
        <v>6856534.3203</v>
      </c>
      <c r="J33" s="4">
        <f>D33+Parameters!$B$7</f>
        <v>142.84894355588895</v>
      </c>
    </row>
    <row r="34" spans="1:10" ht="15">
      <c r="A34" s="12" t="s">
        <v>460</v>
      </c>
      <c r="B34" s="12">
        <v>4.1744</v>
      </c>
      <c r="C34" s="12">
        <v>15.3849</v>
      </c>
      <c r="D34" s="12">
        <v>1.8901</v>
      </c>
      <c r="E34" s="12">
        <v>-3.08786453</v>
      </c>
      <c r="F34" s="12">
        <v>-0.02353627</v>
      </c>
      <c r="G34" s="12">
        <v>-0.01612445</v>
      </c>
      <c r="H34" s="4">
        <f>B34+Parameters!$B$5</f>
        <v>2516604.1744</v>
      </c>
      <c r="I34" s="4">
        <f>C34+Parameters!$B$6</f>
        <v>6856530.3849</v>
      </c>
      <c r="J34" s="4">
        <f>D34+Parameters!$B$7</f>
        <v>142.76544355588894</v>
      </c>
    </row>
    <row r="35" spans="1:10" ht="15">
      <c r="A35" s="12" t="s">
        <v>461</v>
      </c>
      <c r="B35" s="12">
        <v>2.2746</v>
      </c>
      <c r="C35" s="12">
        <v>15.6512</v>
      </c>
      <c r="D35" s="12">
        <v>1.9254</v>
      </c>
      <c r="E35" s="12">
        <v>2.71378917</v>
      </c>
      <c r="F35" s="12">
        <v>0.03422937</v>
      </c>
      <c r="G35" s="12">
        <v>-0.10913397</v>
      </c>
      <c r="H35" s="4">
        <f>B35+Parameters!$B$5</f>
        <v>2516602.2746</v>
      </c>
      <c r="I35" s="4">
        <f>C35+Parameters!$B$6</f>
        <v>6856530.6512</v>
      </c>
      <c r="J35" s="4">
        <f>D35+Parameters!$B$7</f>
        <v>142.80074355588894</v>
      </c>
    </row>
    <row r="36" spans="1:10" ht="15">
      <c r="A36" s="12" t="s">
        <v>462</v>
      </c>
      <c r="B36" s="12">
        <v>2.5207</v>
      </c>
      <c r="C36" s="12">
        <v>13.6422</v>
      </c>
      <c r="D36" s="12">
        <v>1.8972</v>
      </c>
      <c r="E36" s="12">
        <v>2.64013187</v>
      </c>
      <c r="F36" s="12">
        <v>0.05158665</v>
      </c>
      <c r="G36" s="12">
        <v>-0.12945302</v>
      </c>
      <c r="H36" s="4">
        <f>B36+Parameters!$B$5</f>
        <v>2516602.5207</v>
      </c>
      <c r="I36" s="4">
        <f>C36+Parameters!$B$6</f>
        <v>6856528.6422</v>
      </c>
      <c r="J36" s="4">
        <f>D36+Parameters!$B$7</f>
        <v>142.77254355588894</v>
      </c>
    </row>
    <row r="37" spans="1:10" ht="15">
      <c r="A37" s="12" t="s">
        <v>463</v>
      </c>
      <c r="B37" s="12">
        <v>1.1909</v>
      </c>
      <c r="C37" s="12">
        <v>10.8282</v>
      </c>
      <c r="D37" s="12">
        <v>1.8821</v>
      </c>
      <c r="E37" s="12">
        <v>2.48731956</v>
      </c>
      <c r="F37" s="12">
        <v>-0.04667726</v>
      </c>
      <c r="G37" s="12">
        <v>0.04081296</v>
      </c>
      <c r="H37" s="4">
        <f>B37+Parameters!$B$5</f>
        <v>2516601.1909</v>
      </c>
      <c r="I37" s="4">
        <f>C37+Parameters!$B$6</f>
        <v>6856525.8282</v>
      </c>
      <c r="J37" s="4">
        <f>D37+Parameters!$B$7</f>
        <v>142.75744355588895</v>
      </c>
    </row>
    <row r="38" spans="1:10" ht="15">
      <c r="A38" s="12" t="s">
        <v>464</v>
      </c>
      <c r="B38" s="12">
        <v>-2.2598</v>
      </c>
      <c r="C38" s="12">
        <v>14.4651</v>
      </c>
      <c r="D38" s="12">
        <v>1.8055</v>
      </c>
      <c r="E38" s="12">
        <v>2.65724416</v>
      </c>
      <c r="F38" s="12">
        <v>-0.29843781</v>
      </c>
      <c r="G38" s="12">
        <v>0.47260421</v>
      </c>
      <c r="H38" s="4">
        <f>B38+Parameters!$B$5</f>
        <v>2516597.7402</v>
      </c>
      <c r="I38" s="4">
        <f>C38+Parameters!$B$6</f>
        <v>6856529.4651</v>
      </c>
      <c r="J38" s="4">
        <f>D38+Parameters!$B$7</f>
        <v>142.68084355588894</v>
      </c>
    </row>
    <row r="39" spans="1:10" ht="15">
      <c r="A39" s="12" t="s">
        <v>465</v>
      </c>
      <c r="B39" s="12">
        <v>-2.8335</v>
      </c>
      <c r="C39" s="12">
        <v>17.7968</v>
      </c>
      <c r="D39" s="12">
        <v>1.8869</v>
      </c>
      <c r="E39" s="12">
        <v>2.77749468</v>
      </c>
      <c r="F39" s="12">
        <v>-0.44742032</v>
      </c>
      <c r="G39" s="12">
        <v>0.81105797</v>
      </c>
      <c r="H39" s="4">
        <f>B39+Parameters!$B$5</f>
        <v>2516597.1665</v>
      </c>
      <c r="I39" s="4">
        <f>C39+Parameters!$B$6</f>
        <v>6856532.7968</v>
      </c>
      <c r="J39" s="4">
        <f>D39+Parameters!$B$7</f>
        <v>142.76224355588894</v>
      </c>
    </row>
    <row r="40" spans="1:10" ht="15">
      <c r="A40" s="12" t="s">
        <v>466</v>
      </c>
      <c r="B40" s="12">
        <v>-6.6266</v>
      </c>
      <c r="C40" s="12">
        <v>18.1368</v>
      </c>
      <c r="D40" s="12">
        <v>1.8106</v>
      </c>
      <c r="E40" s="12">
        <v>2.80724338</v>
      </c>
      <c r="F40" s="12">
        <v>-0.59936099</v>
      </c>
      <c r="G40" s="12">
        <v>0.98484156</v>
      </c>
      <c r="H40" s="4">
        <f>B40+Parameters!$B$5</f>
        <v>2516593.3734</v>
      </c>
      <c r="I40" s="4">
        <f>C40+Parameters!$B$6</f>
        <v>6856533.1368</v>
      </c>
      <c r="J40" s="4">
        <f>D40+Parameters!$B$7</f>
        <v>142.68594355588894</v>
      </c>
    </row>
    <row r="41" spans="1:10" ht="15">
      <c r="A41" s="12" t="s">
        <v>467</v>
      </c>
      <c r="B41" s="12">
        <v>-1.3977</v>
      </c>
      <c r="C41" s="12">
        <v>8.7816</v>
      </c>
      <c r="D41" s="12">
        <v>1.7413</v>
      </c>
      <c r="E41" s="12">
        <v>2.48773909</v>
      </c>
      <c r="F41" s="12">
        <v>-0.19217918</v>
      </c>
      <c r="G41" s="12">
        <v>0.22457337</v>
      </c>
      <c r="H41" s="4">
        <f>B41+Parameters!$B$5</f>
        <v>2516598.6023</v>
      </c>
      <c r="I41" s="4">
        <f>C41+Parameters!$B$6</f>
        <v>6856523.7816</v>
      </c>
      <c r="J41" s="4">
        <f>D41+Parameters!$B$7</f>
        <v>142.61664355588894</v>
      </c>
    </row>
    <row r="42" spans="1:10" ht="15">
      <c r="A42" s="12" t="s">
        <v>468</v>
      </c>
      <c r="B42" s="12">
        <v>4.4429</v>
      </c>
      <c r="C42" s="12">
        <v>7.0326</v>
      </c>
      <c r="D42" s="12">
        <v>1.9348</v>
      </c>
      <c r="E42" s="12">
        <v>2.46107445</v>
      </c>
      <c r="F42" s="12">
        <v>0.02269026</v>
      </c>
      <c r="G42" s="12">
        <v>-0.05798334</v>
      </c>
      <c r="H42" s="4">
        <f>B42+Parameters!$B$5</f>
        <v>2516604.4429</v>
      </c>
      <c r="I42" s="4">
        <f>C42+Parameters!$B$6</f>
        <v>6856522.0326</v>
      </c>
      <c r="J42" s="4">
        <f>D42+Parameters!$B$7</f>
        <v>142.81014355588894</v>
      </c>
    </row>
    <row r="43" spans="1:10" ht="15">
      <c r="A43" s="12" t="s">
        <v>469</v>
      </c>
      <c r="B43" s="12">
        <v>7.8997</v>
      </c>
      <c r="C43" s="12">
        <v>7.1892</v>
      </c>
      <c r="D43" s="12">
        <v>1.9899</v>
      </c>
      <c r="E43" s="12">
        <v>2.4819708</v>
      </c>
      <c r="F43" s="12">
        <v>0.18152432</v>
      </c>
      <c r="G43" s="12">
        <v>-0.26211436</v>
      </c>
      <c r="H43" s="4">
        <f>B43+Parameters!$B$5</f>
        <v>2516607.8997</v>
      </c>
      <c r="I43" s="4">
        <f>C43+Parameters!$B$6</f>
        <v>6856522.1892</v>
      </c>
      <c r="J43" s="4">
        <f>D43+Parameters!$B$7</f>
        <v>142.86524355588895</v>
      </c>
    </row>
    <row r="44" spans="1:10" ht="15">
      <c r="A44" s="12" t="s">
        <v>470</v>
      </c>
      <c r="B44" s="12">
        <v>5.1102</v>
      </c>
      <c r="C44" s="12">
        <v>2.2047</v>
      </c>
      <c r="D44" s="12">
        <v>2.0168</v>
      </c>
      <c r="E44" s="12">
        <v>2.34383653</v>
      </c>
      <c r="F44" s="12">
        <v>0.10152881</v>
      </c>
      <c r="G44" s="12">
        <v>-0.12444512</v>
      </c>
      <c r="H44" s="4">
        <f>B44+Parameters!$B$5</f>
        <v>2516605.1102</v>
      </c>
      <c r="I44" s="4">
        <f>C44+Parameters!$B$6</f>
        <v>6856517.2047</v>
      </c>
      <c r="J44" s="4">
        <f>D44+Parameters!$B$7</f>
        <v>142.89214355588894</v>
      </c>
    </row>
    <row r="45" spans="1:10" ht="15">
      <c r="A45" s="12" t="s">
        <v>471</v>
      </c>
      <c r="B45" s="12">
        <v>1.4037</v>
      </c>
      <c r="C45" s="12">
        <v>3.7005</v>
      </c>
      <c r="D45" s="12">
        <v>1.8079</v>
      </c>
      <c r="E45" s="12">
        <v>2.34327029</v>
      </c>
      <c r="F45" s="12">
        <v>-0.06702739</v>
      </c>
      <c r="G45" s="12">
        <v>0.03606654</v>
      </c>
      <c r="H45" s="4">
        <f>B45+Parameters!$B$5</f>
        <v>2516601.4037</v>
      </c>
      <c r="I45" s="4">
        <f>C45+Parameters!$B$6</f>
        <v>6856518.7005</v>
      </c>
      <c r="J45" s="4">
        <f>D45+Parameters!$B$7</f>
        <v>142.68324355588894</v>
      </c>
    </row>
    <row r="46" spans="1:10" ht="15">
      <c r="A46" s="12" t="s">
        <v>472</v>
      </c>
      <c r="B46" s="12">
        <v>3.0061</v>
      </c>
      <c r="C46" s="12">
        <v>-0.2322</v>
      </c>
      <c r="D46" s="12">
        <v>1.845</v>
      </c>
      <c r="E46" s="12">
        <v>2.25004323</v>
      </c>
      <c r="F46" s="12">
        <v>0.06708644</v>
      </c>
      <c r="G46" s="12">
        <v>-0.07350653</v>
      </c>
      <c r="H46" s="4">
        <f>B46+Parameters!$B$5</f>
        <v>2516603.0061</v>
      </c>
      <c r="I46" s="4">
        <f>C46+Parameters!$B$6</f>
        <v>6856514.7678</v>
      </c>
      <c r="J46" s="4">
        <f>D46+Parameters!$B$7</f>
        <v>142.72034355588895</v>
      </c>
    </row>
    <row r="47" spans="1:10" ht="15">
      <c r="A47" s="12"/>
      <c r="B47" s="12"/>
      <c r="C47" s="12"/>
      <c r="D47" s="12"/>
      <c r="E47" s="12"/>
      <c r="F47" s="12"/>
      <c r="G47" s="12"/>
      <c r="H47" s="4"/>
      <c r="I47" s="4"/>
      <c r="J47" s="4"/>
    </row>
    <row r="48" spans="1:10" ht="15">
      <c r="A48" s="12"/>
      <c r="B48" s="12"/>
      <c r="C48" s="12"/>
      <c r="D48" s="12"/>
      <c r="E48" s="12"/>
      <c r="F48" s="12"/>
      <c r="G48" s="12"/>
      <c r="H48" s="4"/>
      <c r="I48" s="4"/>
      <c r="J48" s="4"/>
    </row>
    <row r="49" spans="1:10" ht="15">
      <c r="A49" s="12"/>
      <c r="B49" s="12"/>
      <c r="C49" s="12"/>
      <c r="D49" s="12"/>
      <c r="E49" s="12"/>
      <c r="F49" s="12"/>
      <c r="G49" s="12"/>
      <c r="H49" s="4"/>
      <c r="I49" s="4"/>
      <c r="J49" s="4"/>
    </row>
    <row r="50" spans="1:10" ht="15">
      <c r="A50" s="12"/>
      <c r="B50" s="12"/>
      <c r="C50" s="12"/>
      <c r="D50" s="12"/>
      <c r="E50" s="12"/>
      <c r="F50" s="12"/>
      <c r="G50" s="12"/>
      <c r="H50" s="4"/>
      <c r="I50" s="4"/>
      <c r="J50" s="4"/>
    </row>
    <row r="51" spans="1:10" ht="15">
      <c r="A51" s="12"/>
      <c r="B51" s="12"/>
      <c r="C51" s="12"/>
      <c r="D51" s="12"/>
      <c r="E51" s="12"/>
      <c r="F51" s="12"/>
      <c r="G51" s="12"/>
      <c r="H51" s="4"/>
      <c r="I51" s="4"/>
      <c r="J51" s="4"/>
    </row>
    <row r="52" spans="1:10" ht="15">
      <c r="A52" s="12"/>
      <c r="B52" s="12"/>
      <c r="C52" s="12"/>
      <c r="D52" s="12"/>
      <c r="E52" s="12"/>
      <c r="F52" s="12"/>
      <c r="G52" s="12"/>
      <c r="H52" s="4"/>
      <c r="I52" s="4"/>
      <c r="J52" s="4"/>
    </row>
    <row r="53" spans="1:10" ht="15">
      <c r="A53" s="12"/>
      <c r="B53" s="12"/>
      <c r="C53" s="12"/>
      <c r="D53" s="12"/>
      <c r="E53" s="12"/>
      <c r="F53" s="12"/>
      <c r="G53" s="12"/>
      <c r="H53" s="4"/>
      <c r="I53" s="4"/>
      <c r="J53" s="4"/>
    </row>
    <row r="54" spans="1:10" ht="15">
      <c r="A54" s="12"/>
      <c r="B54" s="12"/>
      <c r="C54" s="12"/>
      <c r="D54" s="12"/>
      <c r="E54" s="12"/>
      <c r="F54" s="12"/>
      <c r="G54" s="12"/>
      <c r="H54" s="4"/>
      <c r="I54" s="4"/>
      <c r="J54" s="4"/>
    </row>
    <row r="55" spans="1:10" ht="15">
      <c r="A55" s="12"/>
      <c r="B55" s="12"/>
      <c r="C55" s="12"/>
      <c r="D55" s="12"/>
      <c r="E55" s="12"/>
      <c r="F55" s="12"/>
      <c r="G55" s="12"/>
      <c r="H55" s="4"/>
      <c r="I55" s="4"/>
      <c r="J55" s="4"/>
    </row>
    <row r="56" spans="1:10" ht="15">
      <c r="A56" s="12"/>
      <c r="B56" s="12"/>
      <c r="C56" s="12"/>
      <c r="D56" s="12"/>
      <c r="E56" s="12"/>
      <c r="F56" s="12"/>
      <c r="G56" s="12"/>
      <c r="H56" s="4"/>
      <c r="I56" s="4"/>
      <c r="J56" s="4"/>
    </row>
    <row r="57" spans="1:10" ht="15">
      <c r="A57" s="12"/>
      <c r="E57" s="12"/>
      <c r="F57" s="12"/>
      <c r="G57" s="12"/>
      <c r="H57" s="4"/>
      <c r="I57" s="4"/>
      <c r="J57" s="4"/>
    </row>
    <row r="58" spans="1:10" ht="15">
      <c r="A58" s="12"/>
      <c r="E58" s="12"/>
      <c r="F58" s="12"/>
      <c r="G58" s="12"/>
      <c r="H58" s="4"/>
      <c r="I58" s="4"/>
      <c r="J58" s="4"/>
    </row>
    <row r="59" ht="15">
      <c r="A59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C1">
      <selection activeCell="S3" sqref="S3:U17"/>
    </sheetView>
  </sheetViews>
  <sheetFormatPr defaultColWidth="9.140625" defaultRowHeight="15"/>
  <cols>
    <col min="1" max="1" width="13.140625" style="0" customWidth="1"/>
    <col min="4" max="4" width="9.28125" style="0" bestFit="1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16</v>
      </c>
      <c r="B3" s="9">
        <v>250</v>
      </c>
      <c r="C3" s="9">
        <v>10</v>
      </c>
      <c r="D3" s="9" t="s">
        <v>473</v>
      </c>
      <c r="E3" s="11">
        <f>VLOOKUP($A3,'gcp_rotation&amp;shift'!$A$1:$J$52,8,FALSE)</f>
        <v>4.192438424099237</v>
      </c>
      <c r="F3" s="11">
        <f>VLOOKUP($A3,'gcp_rotation&amp;shift'!$A$1:$J$52,9,FALSE)</f>
        <v>15.455140843987465</v>
      </c>
      <c r="G3" s="11">
        <f>VLOOKUP($A3,'gcp_rotation&amp;shift'!$A$1:$J$52,10,FALSE)</f>
        <v>0.3669999999999902</v>
      </c>
      <c r="H3" s="4">
        <f>(Parameters!$B$10+Parameters!$B$11)-(Parameters!$B$10+Parameters!$B$12)</f>
        <v>0.08200000000000007</v>
      </c>
      <c r="I3">
        <f>RADIANS(C3)</f>
        <v>0.17453292519943295</v>
      </c>
      <c r="J3">
        <f>H3*COS(I3)</f>
        <v>0.08075423574700114</v>
      </c>
      <c r="K3">
        <f>IF(B3-90&gt;0,B3-90,B3-90+360)</f>
        <v>160</v>
      </c>
      <c r="L3">
        <f>IF(K3&gt;=180,RADIANS(360-K3),-RADIANS(K3))</f>
        <v>-2.792526803190927</v>
      </c>
      <c r="M3">
        <f>J3*COS(L3)</f>
        <v>-0.07588415942866258</v>
      </c>
      <c r="N3">
        <f>J3*SIN(L3)</f>
        <v>-0.02761957528434418</v>
      </c>
      <c r="O3">
        <f>H3*SIN(I3)</f>
        <v>0.0142391505686883</v>
      </c>
      <c r="P3" s="10">
        <f>E3+M3</f>
        <v>4.116554264670574</v>
      </c>
      <c r="Q3" s="10">
        <f>F3+N3</f>
        <v>15.42752126870312</v>
      </c>
      <c r="R3" s="10">
        <f>G3+Parameters!$B$10+Parameters!$B$12+O3</f>
        <v>1.9152391505686786</v>
      </c>
      <c r="S3" s="4">
        <f>P3+Parameters!$B$5</f>
        <v>2516604.1165542644</v>
      </c>
      <c r="T3" s="4">
        <f>Q3+Parameters!$B$6</f>
        <v>6856530.427521269</v>
      </c>
      <c r="U3" s="4">
        <f>R3+Parameters!$B$7</f>
        <v>142.79058270645763</v>
      </c>
    </row>
    <row r="4" spans="1:21" ht="15">
      <c r="A4" s="9" t="s">
        <v>16</v>
      </c>
      <c r="B4" s="9">
        <v>250</v>
      </c>
      <c r="C4" s="9">
        <v>10</v>
      </c>
      <c r="D4" s="9" t="s">
        <v>474</v>
      </c>
      <c r="E4" s="11">
        <f>VLOOKUP($A4,'gcp_rotation&amp;shift'!$A$1:$J$52,8,FALSE)</f>
        <v>4.192438424099237</v>
      </c>
      <c r="F4" s="11">
        <f>VLOOKUP($A4,'gcp_rotation&amp;shift'!$A$1:$J$52,9,FALSE)</f>
        <v>15.455140843987465</v>
      </c>
      <c r="G4" s="11">
        <f>VLOOKUP($A4,'gcp_rotation&amp;shift'!$A$1:$J$52,10,FALSE)</f>
        <v>0.3669999999999902</v>
      </c>
      <c r="H4" s="4">
        <f>(Parameters!$B$10+Parameters!$B$11)-(Parameters!$B$10+Parameters!$B$12)</f>
        <v>0.08200000000000007</v>
      </c>
      <c r="I4">
        <f aca="true" t="shared" si="0" ref="I4:I12">RADIANS(C4)</f>
        <v>0.17453292519943295</v>
      </c>
      <c r="J4">
        <f aca="true" t="shared" si="1" ref="J4:J12">H4*COS(I4)</f>
        <v>0.08075423574700114</v>
      </c>
      <c r="K4">
        <f aca="true" t="shared" si="2" ref="K4:K12">IF(B4-90&gt;0,B4-90,B4-90+360)</f>
        <v>160</v>
      </c>
      <c r="L4">
        <f aca="true" t="shared" si="3" ref="L4:L12">IF(K4&gt;=180,RADIANS(360-K4),-RADIANS(K4))</f>
        <v>-2.792526803190927</v>
      </c>
      <c r="M4">
        <f aca="true" t="shared" si="4" ref="M4:M12">J4*COS(L4)</f>
        <v>-0.07588415942866258</v>
      </c>
      <c r="N4">
        <f aca="true" t="shared" si="5" ref="N4:N12">J4*SIN(L4)</f>
        <v>-0.02761957528434418</v>
      </c>
      <c r="O4">
        <f aca="true" t="shared" si="6" ref="O4:O12">H4*SIN(I4)</f>
        <v>0.0142391505686883</v>
      </c>
      <c r="P4" s="10">
        <f aca="true" t="shared" si="7" ref="P4:Q17">E4+M4</f>
        <v>4.116554264670574</v>
      </c>
      <c r="Q4" s="10">
        <f t="shared" si="7"/>
        <v>15.42752126870312</v>
      </c>
      <c r="R4" s="10">
        <f>G4+Parameters!$B$10+Parameters!$B$12+O4</f>
        <v>1.9152391505686786</v>
      </c>
      <c r="S4" s="4">
        <f>P4+Parameters!$B$5</f>
        <v>2516604.1165542644</v>
      </c>
      <c r="T4" s="4">
        <f>Q4+Parameters!$B$6</f>
        <v>6856530.427521269</v>
      </c>
      <c r="U4" s="4">
        <f>R4+Parameters!$B$7</f>
        <v>142.79058270645763</v>
      </c>
    </row>
    <row r="5" spans="1:21" ht="15">
      <c r="A5" s="9" t="s">
        <v>17</v>
      </c>
      <c r="B5" s="9">
        <v>255</v>
      </c>
      <c r="C5" s="9">
        <v>20</v>
      </c>
      <c r="D5" s="9" t="s">
        <v>475</v>
      </c>
      <c r="E5" s="11">
        <f>VLOOKUP($A5,'gcp_rotation&amp;shift'!$A$1:$J$52,8,FALSE)</f>
        <v>2.2534986967220902</v>
      </c>
      <c r="F5" s="11">
        <f>VLOOKUP($A5,'gcp_rotation&amp;shift'!$A$1:$J$52,9,FALSE)</f>
        <v>15.705392185598612</v>
      </c>
      <c r="G5" s="11">
        <f>VLOOKUP($A5,'gcp_rotation&amp;shift'!$A$1:$J$52,10,FALSE)</f>
        <v>0.3429999999999893</v>
      </c>
      <c r="H5" s="4">
        <f>(Parameters!$B$10+Parameters!$B$11)-(Parameters!$B$10+Parameters!$B$12)</f>
        <v>0.08200000000000007</v>
      </c>
      <c r="I5">
        <f t="shared" si="0"/>
        <v>0.3490658503988659</v>
      </c>
      <c r="J5">
        <f t="shared" si="1"/>
        <v>0.07705479490444456</v>
      </c>
      <c r="K5">
        <f t="shared" si="2"/>
        <v>165</v>
      </c>
      <c r="L5">
        <f t="shared" si="3"/>
        <v>-2.8797932657906435</v>
      </c>
      <c r="M5">
        <f t="shared" si="4"/>
        <v>-0.07442921643761029</v>
      </c>
      <c r="N5">
        <f t="shared" si="5"/>
        <v>-0.019943248437738943</v>
      </c>
      <c r="O5">
        <f t="shared" si="6"/>
        <v>0.028045651752704858</v>
      </c>
      <c r="P5" s="10">
        <f t="shared" si="7"/>
        <v>2.17906948028448</v>
      </c>
      <c r="Q5" s="10">
        <f t="shared" si="7"/>
        <v>15.685448937160873</v>
      </c>
      <c r="R5" s="10">
        <f>G5+Parameters!$B$10+Parameters!$B$12+O5</f>
        <v>1.9050456517526941</v>
      </c>
      <c r="S5" s="4">
        <f>P5+Parameters!$B$5</f>
        <v>2516602.1790694804</v>
      </c>
      <c r="T5" s="4">
        <f>Q5+Parameters!$B$6</f>
        <v>6856530.685448937</v>
      </c>
      <c r="U5" s="4">
        <f>R5+Parameters!$B$7</f>
        <v>142.78038920764163</v>
      </c>
    </row>
    <row r="6" spans="1:21" ht="15">
      <c r="A6" s="9" t="s">
        <v>15</v>
      </c>
      <c r="B6" s="9">
        <v>230</v>
      </c>
      <c r="C6" s="9">
        <v>20</v>
      </c>
      <c r="D6" s="9" t="s">
        <v>476</v>
      </c>
      <c r="E6" s="11">
        <f>VLOOKUP($A6,'gcp_rotation&amp;shift'!$A$1:$J$52,8,FALSE)</f>
        <v>2.5042515946552157</v>
      </c>
      <c r="F6" s="11">
        <f>VLOOKUP($A6,'gcp_rotation&amp;shift'!$A$1:$J$52,9,FALSE)</f>
        <v>13.709709599614143</v>
      </c>
      <c r="G6" s="11">
        <f>VLOOKUP($A6,'gcp_rotation&amp;shift'!$A$1:$J$52,10,FALSE)</f>
        <v>0.3120000000000118</v>
      </c>
      <c r="H6" s="4">
        <f>(Parameters!$B$10+Parameters!$B$11)-(Parameters!$B$10+Parameters!$B$12)</f>
        <v>0.08200000000000007</v>
      </c>
      <c r="I6">
        <f t="shared" si="0"/>
        <v>0.3490658503988659</v>
      </c>
      <c r="J6">
        <f t="shared" si="1"/>
        <v>0.07705479490444456</v>
      </c>
      <c r="K6">
        <f t="shared" si="2"/>
        <v>140</v>
      </c>
      <c r="L6">
        <f t="shared" si="3"/>
        <v>-2.443460952792061</v>
      </c>
      <c r="M6">
        <f t="shared" si="4"/>
        <v>-0.05902739745222229</v>
      </c>
      <c r="N6">
        <f t="shared" si="5"/>
        <v>-0.04952986743151446</v>
      </c>
      <c r="O6">
        <f t="shared" si="6"/>
        <v>0.028045651752704858</v>
      </c>
      <c r="P6" s="10">
        <f t="shared" si="7"/>
        <v>2.4452241972029936</v>
      </c>
      <c r="Q6" s="10">
        <f t="shared" si="7"/>
        <v>13.660179732182629</v>
      </c>
      <c r="R6" s="10">
        <f>G6+Parameters!$B$10+Parameters!$B$12+O6</f>
        <v>1.8740456517527166</v>
      </c>
      <c r="S6" s="4">
        <f>P6+Parameters!$B$5</f>
        <v>2516602.445224197</v>
      </c>
      <c r="T6" s="4">
        <f>Q6+Parameters!$B$6</f>
        <v>6856528.660179732</v>
      </c>
      <c r="U6" s="4">
        <f>R6+Parameters!$B$7</f>
        <v>142.74938920764166</v>
      </c>
    </row>
    <row r="7" spans="1:21" ht="15">
      <c r="A7" s="9" t="s">
        <v>11</v>
      </c>
      <c r="B7" s="9">
        <v>205</v>
      </c>
      <c r="C7" s="9">
        <v>25</v>
      </c>
      <c r="D7" s="9" t="s">
        <v>477</v>
      </c>
      <c r="E7" s="11">
        <f>VLOOKUP($A7,'gcp_rotation&amp;shift'!$A$1:$J$52,8,FALSE)</f>
        <v>1.1762201683595777</v>
      </c>
      <c r="F7" s="11">
        <f>VLOOKUP($A7,'gcp_rotation&amp;shift'!$A$1:$J$52,9,FALSE)</f>
        <v>10.890652216039598</v>
      </c>
      <c r="G7" s="11">
        <f>VLOOKUP($A7,'gcp_rotation&amp;shift'!$A$1:$J$52,10,FALSE)</f>
        <v>0.27600000000001046</v>
      </c>
      <c r="H7" s="4">
        <f>(Parameters!$B$10+Parameters!$B$11)-(Parameters!$B$10+Parameters!$B$12)</f>
        <v>0.08200000000000007</v>
      </c>
      <c r="I7">
        <f t="shared" si="0"/>
        <v>0.4363323129985824</v>
      </c>
      <c r="J7">
        <f t="shared" si="1"/>
        <v>0.07431723853700536</v>
      </c>
      <c r="K7">
        <f t="shared" si="2"/>
        <v>115</v>
      </c>
      <c r="L7">
        <f t="shared" si="3"/>
        <v>-2.007128639793479</v>
      </c>
      <c r="M7">
        <f t="shared" si="4"/>
        <v>-0.03140782216787812</v>
      </c>
      <c r="N7">
        <f t="shared" si="5"/>
        <v>-0.06735429199714818</v>
      </c>
      <c r="O7">
        <f t="shared" si="6"/>
        <v>0.03465469746273739</v>
      </c>
      <c r="P7" s="10">
        <f t="shared" si="7"/>
        <v>1.1448123461916995</v>
      </c>
      <c r="Q7" s="10">
        <f t="shared" si="7"/>
        <v>10.82329792404245</v>
      </c>
      <c r="R7" s="10">
        <f>G7+Parameters!$B$10+Parameters!$B$12+O7</f>
        <v>1.8446546974627478</v>
      </c>
      <c r="S7" s="4">
        <f>P7+Parameters!$B$5</f>
        <v>2516601.144812346</v>
      </c>
      <c r="T7" s="4">
        <f>Q7+Parameters!$B$6</f>
        <v>6856525.823297924</v>
      </c>
      <c r="U7" s="4">
        <f>R7+Parameters!$B$7</f>
        <v>142.7199982533517</v>
      </c>
    </row>
    <row r="8" spans="1:21" ht="15">
      <c r="A8" s="9" t="s">
        <v>12</v>
      </c>
      <c r="B8" s="9">
        <v>205</v>
      </c>
      <c r="C8" s="9">
        <v>25</v>
      </c>
      <c r="D8" s="9" t="s">
        <v>478</v>
      </c>
      <c r="E8" s="11">
        <f>VLOOKUP($A8,'gcp_rotation&amp;shift'!$A$1:$J$52,8,FALSE)</f>
        <v>-1.3898575874045491</v>
      </c>
      <c r="F8" s="11">
        <f>VLOOKUP($A8,'gcp_rotation&amp;shift'!$A$1:$J$52,9,FALSE)</f>
        <v>8.848600808531046</v>
      </c>
      <c r="G8" s="11">
        <f>VLOOKUP($A8,'gcp_rotation&amp;shift'!$A$1:$J$52,10,FALSE)</f>
        <v>0.13599999999999568</v>
      </c>
      <c r="H8" s="4">
        <f>(Parameters!$B$10+Parameters!$B$11)-(Parameters!$B$10+Parameters!$B$12)</f>
        <v>0.08200000000000007</v>
      </c>
      <c r="I8">
        <f t="shared" si="0"/>
        <v>0.4363323129985824</v>
      </c>
      <c r="J8">
        <f t="shared" si="1"/>
        <v>0.07431723853700536</v>
      </c>
      <c r="K8">
        <f t="shared" si="2"/>
        <v>115</v>
      </c>
      <c r="L8">
        <f t="shared" si="3"/>
        <v>-2.007128639793479</v>
      </c>
      <c r="M8">
        <f t="shared" si="4"/>
        <v>-0.03140782216787812</v>
      </c>
      <c r="N8">
        <f t="shared" si="5"/>
        <v>-0.06735429199714818</v>
      </c>
      <c r="O8">
        <f t="shared" si="6"/>
        <v>0.03465469746273739</v>
      </c>
      <c r="P8" s="10">
        <f t="shared" si="7"/>
        <v>-1.4212654095724273</v>
      </c>
      <c r="Q8" s="10">
        <f t="shared" si="7"/>
        <v>8.781246516533898</v>
      </c>
      <c r="R8" s="10">
        <f>G8+Parameters!$B$10+Parameters!$B$12+O8</f>
        <v>1.704654697462733</v>
      </c>
      <c r="S8" s="4">
        <f>P8+Parameters!$B$5</f>
        <v>2516598.57873459</v>
      </c>
      <c r="T8" s="4">
        <f>Q8+Parameters!$B$6</f>
        <v>6856523.781246517</v>
      </c>
      <c r="U8" s="4">
        <f>R8+Parameters!$B$7</f>
        <v>142.57999825335168</v>
      </c>
    </row>
    <row r="9" spans="1:21" ht="15">
      <c r="A9" s="9" t="s">
        <v>13</v>
      </c>
      <c r="B9" s="9">
        <v>220</v>
      </c>
      <c r="C9" s="9">
        <v>35</v>
      </c>
      <c r="D9" s="9" t="s">
        <v>479</v>
      </c>
      <c r="E9" s="11">
        <f>VLOOKUP($A9,'gcp_rotation&amp;shift'!$A$1:$J$52,8,FALSE)</f>
        <v>-6.856730571947992</v>
      </c>
      <c r="F9" s="11">
        <f>VLOOKUP($A9,'gcp_rotation&amp;shift'!$A$1:$J$52,9,FALSE)</f>
        <v>7.505638124421239</v>
      </c>
      <c r="G9" s="11">
        <f>VLOOKUP($A9,'gcp_rotation&amp;shift'!$A$1:$J$52,10,FALSE)</f>
        <v>0.12399999999999523</v>
      </c>
      <c r="H9" s="4">
        <f>(Parameters!$B$10+Parameters!$B$11)-(Parameters!$B$10+Parameters!$B$12)</f>
        <v>0.08200000000000007</v>
      </c>
      <c r="I9">
        <f t="shared" si="0"/>
        <v>0.6108652381980153</v>
      </c>
      <c r="J9">
        <f t="shared" si="1"/>
        <v>0.06717046763169739</v>
      </c>
      <c r="K9">
        <f t="shared" si="2"/>
        <v>130</v>
      </c>
      <c r="L9">
        <f t="shared" si="3"/>
        <v>-2.2689280275926285</v>
      </c>
      <c r="M9">
        <f t="shared" si="4"/>
        <v>-0.04317634433050582</v>
      </c>
      <c r="N9">
        <f t="shared" si="5"/>
        <v>-0.051455563470964964</v>
      </c>
      <c r="O9">
        <f t="shared" si="6"/>
        <v>0.047033267780785815</v>
      </c>
      <c r="P9" s="10">
        <f t="shared" si="7"/>
        <v>-6.899906916278498</v>
      </c>
      <c r="Q9" s="10">
        <f t="shared" si="7"/>
        <v>7.454182560950274</v>
      </c>
      <c r="R9" s="10">
        <f>G9+Parameters!$B$10+Parameters!$B$12+O9</f>
        <v>1.7050332677807811</v>
      </c>
      <c r="S9" s="4">
        <f>P9+Parameters!$B$5</f>
        <v>2516593.100093084</v>
      </c>
      <c r="T9" s="4">
        <f>Q9+Parameters!$B$6</f>
        <v>6856522.454182561</v>
      </c>
      <c r="U9" s="4">
        <f>R9+Parameters!$B$7</f>
        <v>142.58037682366972</v>
      </c>
    </row>
    <row r="10" spans="1:21" ht="15">
      <c r="A10" s="9" t="s">
        <v>14</v>
      </c>
      <c r="B10" s="9">
        <v>220</v>
      </c>
      <c r="C10" s="9">
        <v>45</v>
      </c>
      <c r="D10" s="9" t="s">
        <v>480</v>
      </c>
      <c r="E10" s="11">
        <f>VLOOKUP($A10,'gcp_rotation&amp;shift'!$A$1:$J$52,8,FALSE)</f>
        <v>-10.51201991038397</v>
      </c>
      <c r="F10" s="11">
        <f>VLOOKUP($A10,'gcp_rotation&amp;shift'!$A$1:$J$52,9,FALSE)</f>
        <v>4.810013363137841</v>
      </c>
      <c r="G10" s="11">
        <f>VLOOKUP($A10,'gcp_rotation&amp;shift'!$A$1:$J$52,10,FALSE)</f>
        <v>0.09999999999999432</v>
      </c>
      <c r="H10" s="4">
        <f>(Parameters!$B$10+Parameters!$B$11)-(Parameters!$B$10+Parameters!$B$12)</f>
        <v>0.08200000000000007</v>
      </c>
      <c r="I10">
        <f t="shared" si="0"/>
        <v>0.7853981633974483</v>
      </c>
      <c r="J10">
        <f t="shared" si="1"/>
        <v>0.057982756057296955</v>
      </c>
      <c r="K10">
        <f t="shared" si="2"/>
        <v>130</v>
      </c>
      <c r="L10">
        <f t="shared" si="3"/>
        <v>-2.2689280275926285</v>
      </c>
      <c r="M10">
        <f t="shared" si="4"/>
        <v>-0.03727059716910762</v>
      </c>
      <c r="N10">
        <f t="shared" si="5"/>
        <v>-0.0444173680744156</v>
      </c>
      <c r="O10">
        <f t="shared" si="6"/>
        <v>0.05798275605729694</v>
      </c>
      <c r="P10" s="10">
        <f t="shared" si="7"/>
        <v>-10.549290507553078</v>
      </c>
      <c r="Q10" s="10">
        <f t="shared" si="7"/>
        <v>4.765595995063426</v>
      </c>
      <c r="R10" s="10">
        <f>G10+Parameters!$B$10+Parameters!$B$12+O10</f>
        <v>1.6919827560572913</v>
      </c>
      <c r="S10" s="4">
        <f>P10+Parameters!$B$5</f>
        <v>2516589.4507094924</v>
      </c>
      <c r="T10" s="4">
        <f>Q10+Parameters!$B$6</f>
        <v>6856519.765595995</v>
      </c>
      <c r="U10" s="4">
        <f>R10+Parameters!$B$7</f>
        <v>142.56732631194623</v>
      </c>
    </row>
    <row r="11" spans="1:21" ht="15">
      <c r="A11" s="9" t="s">
        <v>19</v>
      </c>
      <c r="B11" s="9">
        <v>240</v>
      </c>
      <c r="C11" s="9">
        <v>45</v>
      </c>
      <c r="D11" s="9" t="s">
        <v>481</v>
      </c>
      <c r="E11" s="11">
        <f>VLOOKUP($A11,'gcp_rotation&amp;shift'!$A$1:$J$52,8,FALSE)</f>
        <v>-12.969031885731965</v>
      </c>
      <c r="F11" s="11">
        <f>VLOOKUP($A11,'gcp_rotation&amp;shift'!$A$1:$J$52,9,FALSE)</f>
        <v>9.922385038807988</v>
      </c>
      <c r="G11" s="11">
        <f>VLOOKUP($A11,'gcp_rotation&amp;shift'!$A$1:$J$52,10,FALSE)</f>
        <v>0.13900000000001</v>
      </c>
      <c r="H11" s="4">
        <f>(Parameters!$B$10+Parameters!$B$11)-(Parameters!$B$10+Parameters!$B$12)</f>
        <v>0.08200000000000007</v>
      </c>
      <c r="I11">
        <f t="shared" si="0"/>
        <v>0.7853981633974483</v>
      </c>
      <c r="J11">
        <f t="shared" si="1"/>
        <v>0.057982756057296955</v>
      </c>
      <c r="K11">
        <f t="shared" si="2"/>
        <v>150</v>
      </c>
      <c r="L11">
        <f t="shared" si="3"/>
        <v>-2.6179938779914944</v>
      </c>
      <c r="M11">
        <f t="shared" si="4"/>
        <v>-0.0502145397270552</v>
      </c>
      <c r="N11">
        <f t="shared" si="5"/>
        <v>-0.028991378028648474</v>
      </c>
      <c r="O11">
        <f t="shared" si="6"/>
        <v>0.05798275605729694</v>
      </c>
      <c r="P11" s="10">
        <f t="shared" si="7"/>
        <v>-13.01924642545902</v>
      </c>
      <c r="Q11" s="10">
        <f t="shared" si="7"/>
        <v>9.89339366077934</v>
      </c>
      <c r="R11" s="10">
        <f>G11+Parameters!$B$10+Parameters!$B$12+O11</f>
        <v>1.730982756057307</v>
      </c>
      <c r="S11" s="4">
        <f>P11+Parameters!$B$5</f>
        <v>2516586.9807535745</v>
      </c>
      <c r="T11" s="4">
        <f>Q11+Parameters!$B$6</f>
        <v>6856524.893393661</v>
      </c>
      <c r="U11" s="4">
        <f>R11+Parameters!$B$7</f>
        <v>142.60632631194625</v>
      </c>
    </row>
    <row r="12" spans="1:21" ht="15">
      <c r="A12" s="9" t="s">
        <v>20</v>
      </c>
      <c r="B12" s="9">
        <v>245</v>
      </c>
      <c r="C12" s="9">
        <v>45</v>
      </c>
      <c r="D12" s="9" t="s">
        <v>482</v>
      </c>
      <c r="E12" s="11">
        <f>VLOOKUP($A12,'gcp_rotation&amp;shift'!$A$1:$J$52,8,FALSE)</f>
        <v>-11.042961391154677</v>
      </c>
      <c r="F12" s="11">
        <f>VLOOKUP($A12,'gcp_rotation&amp;shift'!$A$1:$J$52,9,FALSE)</f>
        <v>13.52328721061349</v>
      </c>
      <c r="G12" s="11">
        <f>VLOOKUP($A12,'gcp_rotation&amp;shift'!$A$1:$J$52,10,FALSE)</f>
        <v>0.1490000000000009</v>
      </c>
      <c r="H12" s="4">
        <f>(Parameters!$B$10+Parameters!$B$11)-(Parameters!$B$10+Parameters!$B$12)</f>
        <v>0.08200000000000007</v>
      </c>
      <c r="I12">
        <f t="shared" si="0"/>
        <v>0.7853981633974483</v>
      </c>
      <c r="J12">
        <f t="shared" si="1"/>
        <v>0.057982756057296955</v>
      </c>
      <c r="K12">
        <f t="shared" si="2"/>
        <v>155</v>
      </c>
      <c r="L12">
        <f t="shared" si="3"/>
        <v>-2.705260340591211</v>
      </c>
      <c r="M12">
        <f t="shared" si="4"/>
        <v>-0.052550223328574716</v>
      </c>
      <c r="N12">
        <f t="shared" si="5"/>
        <v>-0.024504571575869855</v>
      </c>
      <c r="O12">
        <f t="shared" si="6"/>
        <v>0.05798275605729694</v>
      </c>
      <c r="P12" s="10">
        <f t="shared" si="7"/>
        <v>-11.095511614483252</v>
      </c>
      <c r="Q12" s="10">
        <f t="shared" si="7"/>
        <v>13.49878263903762</v>
      </c>
      <c r="R12" s="10">
        <f>G12+Parameters!$B$10+Parameters!$B$12+O12</f>
        <v>1.740982756057298</v>
      </c>
      <c r="S12" s="4">
        <f>P12+Parameters!$B$5</f>
        <v>2516588.9044883857</v>
      </c>
      <c r="T12" s="4">
        <f>Q12+Parameters!$B$6</f>
        <v>6856528.498782639</v>
      </c>
      <c r="U12" s="4">
        <f>R12+Parameters!$B$7</f>
        <v>142.61632631194624</v>
      </c>
    </row>
    <row r="13" spans="1:21" ht="15">
      <c r="A13" s="9" t="s">
        <v>10</v>
      </c>
      <c r="B13" s="9">
        <v>180</v>
      </c>
      <c r="C13" s="9">
        <v>20</v>
      </c>
      <c r="D13" s="9" t="s">
        <v>483</v>
      </c>
      <c r="E13" s="11">
        <f>VLOOKUP($A13,'gcp_rotation&amp;shift'!$A$1:$J$52,8,FALSE)</f>
        <v>5.486370743717998</v>
      </c>
      <c r="F13" s="11">
        <f>VLOOKUP($A13,'gcp_rotation&amp;shift'!$A$1:$J$52,9,FALSE)</f>
        <v>11.07881177123636</v>
      </c>
      <c r="G13" s="11">
        <f>VLOOKUP($A13,'gcp_rotation&amp;shift'!$A$1:$J$52,10,FALSE)</f>
        <v>0.4070000000000107</v>
      </c>
      <c r="H13" s="4">
        <f>(Parameters!$B$10+Parameters!$B$11)-(Parameters!$B$10+Parameters!$B$12)</f>
        <v>0.08200000000000007</v>
      </c>
      <c r="I13">
        <f>RADIANS(C13)</f>
        <v>0.3490658503988659</v>
      </c>
      <c r="J13">
        <f>H13*COS(I13)</f>
        <v>0.07705479490444456</v>
      </c>
      <c r="K13">
        <f>IF(B13-90&gt;0,B13-90,B13-90+360)</f>
        <v>90</v>
      </c>
      <c r="L13">
        <f>IF(K13&gt;=180,RADIANS(360-K13),-RADIANS(K13))</f>
        <v>-1.5707963267948966</v>
      </c>
      <c r="M13">
        <f>J13*COS(L13)</f>
        <v>4.720178146024043E-18</v>
      </c>
      <c r="N13">
        <f>J13*SIN(L13)</f>
        <v>-0.07705479490444456</v>
      </c>
      <c r="O13">
        <f>H13*SIN(I13)</f>
        <v>0.028045651752704858</v>
      </c>
      <c r="P13" s="10">
        <f t="shared" si="7"/>
        <v>5.486370743717998</v>
      </c>
      <c r="Q13" s="10">
        <f t="shared" si="7"/>
        <v>11.001756976331915</v>
      </c>
      <c r="R13" s="10">
        <f>G13+Parameters!$B$10+Parameters!$B$12+O13</f>
        <v>1.9690456517527155</v>
      </c>
      <c r="S13" s="4">
        <f>P13+Parameters!$B$5</f>
        <v>2516605.4863707437</v>
      </c>
      <c r="T13" s="4">
        <f>Q13+Parameters!$B$6</f>
        <v>6856526.001756976</v>
      </c>
      <c r="U13" s="4">
        <f>R13+Parameters!$B$7</f>
        <v>142.84438920764165</v>
      </c>
    </row>
    <row r="14" spans="1:21" ht="15">
      <c r="A14" s="9" t="s">
        <v>9</v>
      </c>
      <c r="B14" s="9">
        <v>160</v>
      </c>
      <c r="C14" s="9">
        <v>25</v>
      </c>
      <c r="D14" s="9" t="s">
        <v>484</v>
      </c>
      <c r="E14" s="11">
        <f>VLOOKUP($A14,'gcp_rotation&amp;shift'!$A$1:$J$52,8,FALSE)</f>
        <v>7.887418441474438</v>
      </c>
      <c r="F14" s="11">
        <f>VLOOKUP($A14,'gcp_rotation&amp;shift'!$A$1:$J$52,9,FALSE)</f>
        <v>7.255019157193601</v>
      </c>
      <c r="G14" s="11">
        <f>VLOOKUP($A14,'gcp_rotation&amp;shift'!$A$1:$J$52,10,FALSE)</f>
        <v>0.4019999999999868</v>
      </c>
      <c r="H14" s="4">
        <f>(Parameters!$B$10+Parameters!$B$11)-(Parameters!$B$10+Parameters!$B$12)</f>
        <v>0.08200000000000007</v>
      </c>
      <c r="I14">
        <f>RADIANS(C14)</f>
        <v>0.4363323129985824</v>
      </c>
      <c r="J14">
        <f>H14*COS(I14)</f>
        <v>0.07431723853700536</v>
      </c>
      <c r="K14">
        <f>IF(B14-90&gt;0,B14-90,B14-90+360)</f>
        <v>70</v>
      </c>
      <c r="L14">
        <f>IF(K14&gt;=180,RADIANS(360-K14),-RADIANS(K14))</f>
        <v>-1.2217304763960306</v>
      </c>
      <c r="M14">
        <f>J14*COS(L14)</f>
        <v>0.025417992575994492</v>
      </c>
      <c r="N14">
        <f>J14*SIN(L14)</f>
        <v>-0.06983536065041007</v>
      </c>
      <c r="O14">
        <f>H14*SIN(I14)</f>
        <v>0.03465469746273739</v>
      </c>
      <c r="P14" s="10">
        <f t="shared" si="7"/>
        <v>7.9128364340504325</v>
      </c>
      <c r="Q14" s="10">
        <f t="shared" si="7"/>
        <v>7.185183796543191</v>
      </c>
      <c r="R14" s="10">
        <f>G14+Parameters!$B$10+Parameters!$B$12+O14</f>
        <v>1.9706546974627241</v>
      </c>
      <c r="S14" s="4">
        <f>P14+Parameters!$B$5</f>
        <v>2516607.912836434</v>
      </c>
      <c r="T14" s="4">
        <f>Q14+Parameters!$B$6</f>
        <v>6856522.185183796</v>
      </c>
      <c r="U14" s="4">
        <f>R14+Parameters!$B$7</f>
        <v>142.84599825335167</v>
      </c>
    </row>
    <row r="15" spans="1:21" ht="15">
      <c r="A15" s="9" t="s">
        <v>8</v>
      </c>
      <c r="B15" s="9">
        <v>180</v>
      </c>
      <c r="C15" s="9">
        <v>25</v>
      </c>
      <c r="D15" s="9" t="s">
        <v>485</v>
      </c>
      <c r="E15" s="11">
        <f>VLOOKUP($A15,'gcp_rotation&amp;shift'!$A$1:$J$52,8,FALSE)</f>
        <v>4.468074627220631</v>
      </c>
      <c r="F15" s="11">
        <f>VLOOKUP($A15,'gcp_rotation&amp;shift'!$A$1:$J$52,9,FALSE)</f>
        <v>7.110406295396388</v>
      </c>
      <c r="G15" s="11">
        <f>VLOOKUP($A15,'gcp_rotation&amp;shift'!$A$1:$J$52,10,FALSE)</f>
        <v>0.38999999999998636</v>
      </c>
      <c r="H15" s="4">
        <f>(Parameters!$B$10+Parameters!$B$11)-(Parameters!$B$10+Parameters!$B$12)</f>
        <v>0.08200000000000007</v>
      </c>
      <c r="I15">
        <f>RADIANS(C15)</f>
        <v>0.4363323129985824</v>
      </c>
      <c r="J15">
        <f>H15*COS(I15)</f>
        <v>0.07431723853700536</v>
      </c>
      <c r="K15">
        <f>IF(B15-90&gt;0,B15-90,B15-90+360)</f>
        <v>90</v>
      </c>
      <c r="L15">
        <f>IF(K15&gt;=180,RADIANS(360-K15),-RADIANS(K15))</f>
        <v>-1.5707963267948966</v>
      </c>
      <c r="M15">
        <f>J15*COS(L15)</f>
        <v>4.552482498334374E-18</v>
      </c>
      <c r="N15">
        <f>J15*SIN(L15)</f>
        <v>-0.07431723853700536</v>
      </c>
      <c r="O15">
        <f>H15*SIN(I15)</f>
        <v>0.03465469746273739</v>
      </c>
      <c r="P15" s="10">
        <f t="shared" si="7"/>
        <v>4.468074627220631</v>
      </c>
      <c r="Q15" s="10">
        <f t="shared" si="7"/>
        <v>7.036089056859383</v>
      </c>
      <c r="R15" s="10">
        <f>G15+Parameters!$B$10+Parameters!$B$12+O15</f>
        <v>1.9586546974627237</v>
      </c>
      <c r="S15" s="4">
        <f>P15+Parameters!$B$5</f>
        <v>2516604.468074627</v>
      </c>
      <c r="T15" s="4">
        <f>Q15+Parameters!$B$6</f>
        <v>6856522.036089057</v>
      </c>
      <c r="U15" s="4">
        <f>R15+Parameters!$B$7</f>
        <v>142.83399825335167</v>
      </c>
    </row>
    <row r="16" spans="1:21" ht="15">
      <c r="A16" s="9" t="s">
        <v>7</v>
      </c>
      <c r="B16" s="9">
        <v>175</v>
      </c>
      <c r="C16" s="9">
        <v>30</v>
      </c>
      <c r="D16" s="9" t="s">
        <v>486</v>
      </c>
      <c r="E16" s="11">
        <f>VLOOKUP($A16,'gcp_rotation&amp;shift'!$A$1:$J$52,8,FALSE)</f>
        <v>5.060072410851717</v>
      </c>
      <c r="F16" s="11">
        <f>VLOOKUP($A16,'gcp_rotation&amp;shift'!$A$1:$J$52,9,FALSE)</f>
        <v>2.248162716627121</v>
      </c>
      <c r="G16" s="11">
        <f>VLOOKUP($A16,'gcp_rotation&amp;shift'!$A$1:$J$52,10,FALSE)</f>
        <v>0.4060000000000059</v>
      </c>
      <c r="H16" s="4">
        <f>(Parameters!$B$10+Parameters!$B$11)-(Parameters!$B$10+Parameters!$B$12)</f>
        <v>0.08200000000000007</v>
      </c>
      <c r="I16">
        <f>RADIANS(C16)</f>
        <v>0.5235987755982988</v>
      </c>
      <c r="J16">
        <f>H16*COS(I16)</f>
        <v>0.07101408311032403</v>
      </c>
      <c r="K16">
        <f>IF(B16-90&gt;0,B16-90,B16-90+360)</f>
        <v>85</v>
      </c>
      <c r="L16">
        <f>IF(K16&gt;=180,RADIANS(360-K16),-RADIANS(K16))</f>
        <v>-1.4835298641951802</v>
      </c>
      <c r="M16">
        <f>J16*COS(L16)</f>
        <v>0.006189285159024216</v>
      </c>
      <c r="N16">
        <f>J16*SIN(L16)</f>
        <v>-0.07074385308435138</v>
      </c>
      <c r="O16">
        <f>H16*SIN(I16)</f>
        <v>0.04100000000000003</v>
      </c>
      <c r="P16" s="10">
        <f t="shared" si="7"/>
        <v>5.066261696010741</v>
      </c>
      <c r="Q16" s="10">
        <f t="shared" si="7"/>
        <v>2.1774188635427696</v>
      </c>
      <c r="R16" s="10">
        <f>G16+Parameters!$B$10+Parameters!$B$12+O16</f>
        <v>1.9810000000000059</v>
      </c>
      <c r="S16" s="4">
        <f>P16+Parameters!$B$5</f>
        <v>2516605.066261696</v>
      </c>
      <c r="T16" s="4">
        <f>Q16+Parameters!$B$6</f>
        <v>6856517.177418863</v>
      </c>
      <c r="U16" s="4">
        <f>R16+Parameters!$B$7</f>
        <v>142.85634355588894</v>
      </c>
    </row>
    <row r="17" spans="1:21" ht="15">
      <c r="A17" s="9" t="s">
        <v>5</v>
      </c>
      <c r="B17" s="9">
        <v>185</v>
      </c>
      <c r="C17" s="9">
        <v>35</v>
      </c>
      <c r="D17" s="9" t="s">
        <v>487</v>
      </c>
      <c r="E17" s="11">
        <f>VLOOKUP($A17,'gcp_rotation&amp;shift'!$A$1:$J$52,8,FALSE)</f>
        <v>2.988017869181931</v>
      </c>
      <c r="F17" s="11">
        <f>VLOOKUP($A17,'gcp_rotation&amp;shift'!$A$1:$J$52,9,FALSE)</f>
        <v>-0.20014730840921402</v>
      </c>
      <c r="G17" s="11">
        <f>VLOOKUP($A17,'gcp_rotation&amp;shift'!$A$1:$J$52,10,FALSE)</f>
        <v>0.23900000000000432</v>
      </c>
      <c r="H17" s="4">
        <f>(Parameters!$B$10+Parameters!$B$11)-(Parameters!$B$10+Parameters!$B$12)</f>
        <v>0.08200000000000007</v>
      </c>
      <c r="I17">
        <f>RADIANS(C17)</f>
        <v>0.6108652381980153</v>
      </c>
      <c r="J17">
        <f>H17*COS(I17)</f>
        <v>0.06717046763169739</v>
      </c>
      <c r="K17">
        <f>IF(B17-90&gt;0,B17-90,B17-90+360)</f>
        <v>95</v>
      </c>
      <c r="L17">
        <f>IF(K17&gt;=180,RADIANS(360-K17),-RADIANS(K17))</f>
        <v>-1.6580627893946132</v>
      </c>
      <c r="M17">
        <f>J17*COS(L17)</f>
        <v>-0.005854291997148122</v>
      </c>
      <c r="N17">
        <f>J17*SIN(L17)</f>
        <v>-0.06691486372304015</v>
      </c>
      <c r="O17">
        <f>H17*SIN(I17)</f>
        <v>0.047033267780785815</v>
      </c>
      <c r="P17" s="10">
        <f t="shared" si="7"/>
        <v>2.982163577184783</v>
      </c>
      <c r="Q17" s="10">
        <f t="shared" si="7"/>
        <v>-0.26706217213225414</v>
      </c>
      <c r="R17" s="10">
        <f>G17+Parameters!$B$10+Parameters!$B$12+O17</f>
        <v>1.8200332677807902</v>
      </c>
      <c r="S17" s="4">
        <f>P17+Parameters!$B$5</f>
        <v>2516602.9821635773</v>
      </c>
      <c r="T17" s="4">
        <f>Q17+Parameters!$B$6</f>
        <v>6856514.732937828</v>
      </c>
      <c r="U17" s="4">
        <f>R17+Parameters!$B$7</f>
        <v>142.69537682366973</v>
      </c>
    </row>
    <row r="18" spans="5:18" ht="15">
      <c r="E18" s="11"/>
      <c r="F18" s="11"/>
      <c r="G18" s="11"/>
      <c r="H18" s="4"/>
      <c r="P18" s="10"/>
      <c r="Q18" s="10"/>
      <c r="R18" s="10"/>
    </row>
    <row r="19" spans="1:18" ht="15">
      <c r="A19" s="6" t="s">
        <v>159</v>
      </c>
      <c r="H19" s="4"/>
      <c r="P19" s="10"/>
      <c r="Q19" s="10"/>
      <c r="R19" s="10"/>
    </row>
    <row r="20" spans="1:10" ht="15">
      <c r="A20" s="12" t="s">
        <v>110</v>
      </c>
      <c r="B20" s="12" t="s">
        <v>111</v>
      </c>
      <c r="C20" s="12" t="s">
        <v>112</v>
      </c>
      <c r="D20" s="12" t="s">
        <v>113</v>
      </c>
      <c r="E20" s="12" t="s">
        <v>129</v>
      </c>
      <c r="F20" s="12" t="s">
        <v>130</v>
      </c>
      <c r="G20" s="12" t="s">
        <v>131</v>
      </c>
      <c r="H20" t="s">
        <v>126</v>
      </c>
      <c r="I20" t="s">
        <v>127</v>
      </c>
      <c r="J20" t="s">
        <v>128</v>
      </c>
    </row>
    <row r="21" spans="1:10" ht="15">
      <c r="A21" s="12" t="s">
        <v>488</v>
      </c>
      <c r="B21" s="12">
        <v>4.1162</v>
      </c>
      <c r="C21" s="12">
        <v>15.4314</v>
      </c>
      <c r="D21" s="12">
        <v>1.8942</v>
      </c>
      <c r="E21" s="12">
        <v>3.06388643</v>
      </c>
      <c r="F21" s="12">
        <v>-0.28713131</v>
      </c>
      <c r="G21" s="12">
        <v>1.21751559</v>
      </c>
      <c r="H21" s="4">
        <f>B21+Parameters!$B$5</f>
        <v>2516604.1162</v>
      </c>
      <c r="I21" s="4">
        <f>C21+Parameters!$B$6</f>
        <v>6856530.4314</v>
      </c>
      <c r="J21" s="4">
        <f>D21+Parameters!$B$7</f>
        <v>142.76954355588896</v>
      </c>
    </row>
    <row r="22" spans="1:10" ht="15">
      <c r="A22" s="12" t="s">
        <v>489</v>
      </c>
      <c r="B22" s="12">
        <v>4.1124</v>
      </c>
      <c r="C22" s="12">
        <v>15.4471</v>
      </c>
      <c r="D22" s="12">
        <v>1.9181</v>
      </c>
      <c r="E22" s="12">
        <v>3.04563268</v>
      </c>
      <c r="F22" s="12">
        <v>-0.28508666</v>
      </c>
      <c r="G22" s="12">
        <v>1.17215508</v>
      </c>
      <c r="H22" s="4">
        <f>B22+Parameters!$B$5</f>
        <v>2516604.1124</v>
      </c>
      <c r="I22" s="4">
        <f>C22+Parameters!$B$6</f>
        <v>6856530.4471</v>
      </c>
      <c r="J22" s="4">
        <f>D22+Parameters!$B$7</f>
        <v>142.79344355588896</v>
      </c>
    </row>
    <row r="23" spans="1:10" ht="15">
      <c r="A23" s="12" t="s">
        <v>490</v>
      </c>
      <c r="B23" s="12">
        <v>2.1666</v>
      </c>
      <c r="C23" s="12">
        <v>15.7015</v>
      </c>
      <c r="D23" s="12">
        <v>1.9049</v>
      </c>
      <c r="E23" s="12">
        <v>3.03789052</v>
      </c>
      <c r="F23" s="12">
        <v>-0.44891577</v>
      </c>
      <c r="G23" s="12">
        <v>1.28081925</v>
      </c>
      <c r="H23" s="4">
        <f>B23+Parameters!$B$5</f>
        <v>2516602.1666</v>
      </c>
      <c r="I23" s="4">
        <f>C23+Parameters!$B$6</f>
        <v>6856530.7015</v>
      </c>
      <c r="J23" s="4">
        <f>D23+Parameters!$B$7</f>
        <v>142.78024355588894</v>
      </c>
    </row>
    <row r="24" spans="1:10" ht="15">
      <c r="A24" s="12" t="s">
        <v>491</v>
      </c>
      <c r="B24" s="12">
        <v>2.4518</v>
      </c>
      <c r="C24" s="12">
        <v>13.6774</v>
      </c>
      <c r="D24" s="12">
        <v>1.8622</v>
      </c>
      <c r="E24" s="12">
        <v>2.85451309</v>
      </c>
      <c r="F24" s="12">
        <v>-0.36532665</v>
      </c>
      <c r="G24" s="12">
        <v>0.82817848</v>
      </c>
      <c r="H24" s="4">
        <f>B24+Parameters!$B$5</f>
        <v>2516602.4518</v>
      </c>
      <c r="I24" s="4">
        <f>C24+Parameters!$B$6</f>
        <v>6856528.6774</v>
      </c>
      <c r="J24" s="4">
        <f>D24+Parameters!$B$7</f>
        <v>142.73754355588895</v>
      </c>
    </row>
    <row r="25" spans="1:10" ht="15">
      <c r="A25" s="12" t="s">
        <v>492</v>
      </c>
      <c r="B25" s="12">
        <v>1.1506</v>
      </c>
      <c r="C25" s="12">
        <v>10.8267</v>
      </c>
      <c r="D25" s="12">
        <v>1.8361</v>
      </c>
      <c r="E25" s="12">
        <v>2.6463911</v>
      </c>
      <c r="F25" s="12">
        <v>-0.32569063</v>
      </c>
      <c r="G25" s="12">
        <v>0.49463555</v>
      </c>
      <c r="H25" s="4">
        <f>B25+Parameters!$B$5</f>
        <v>2516601.1506</v>
      </c>
      <c r="I25" s="4">
        <f>C25+Parameters!$B$6</f>
        <v>6856525.8267</v>
      </c>
      <c r="J25" s="4">
        <f>D25+Parameters!$B$7</f>
        <v>142.71144355588893</v>
      </c>
    </row>
    <row r="26" spans="1:10" ht="15">
      <c r="A26" s="12" t="s">
        <v>493</v>
      </c>
      <c r="B26" s="12">
        <v>-1.4263</v>
      </c>
      <c r="C26" s="12">
        <v>8.7854</v>
      </c>
      <c r="D26" s="12">
        <v>1.7297</v>
      </c>
      <c r="E26" s="12">
        <v>2.54505881</v>
      </c>
      <c r="F26" s="12">
        <v>-0.34202033</v>
      </c>
      <c r="G26" s="12">
        <v>0.42600757</v>
      </c>
      <c r="H26" s="4">
        <f>B26+Parameters!$B$5</f>
        <v>2516598.5737</v>
      </c>
      <c r="I26" s="4">
        <f>C26+Parameters!$B$6</f>
        <v>6856523.7854</v>
      </c>
      <c r="J26" s="4">
        <f>D26+Parameters!$B$7</f>
        <v>142.60504355588895</v>
      </c>
    </row>
    <row r="27" spans="1:10" ht="15">
      <c r="A27" s="12" t="s">
        <v>494</v>
      </c>
      <c r="B27" s="12">
        <v>-6.898</v>
      </c>
      <c r="C27" s="12">
        <v>7.4624</v>
      </c>
      <c r="D27" s="12">
        <v>1.7035</v>
      </c>
      <c r="E27" s="12">
        <v>2.48779137</v>
      </c>
      <c r="F27" s="12">
        <v>-0.56596609</v>
      </c>
      <c r="G27" s="12">
        <v>0.58093672</v>
      </c>
      <c r="H27" s="4">
        <f>B27+Parameters!$B$5</f>
        <v>2516593.102</v>
      </c>
      <c r="I27" s="4">
        <f>C27+Parameters!$B$6</f>
        <v>6856522.4624</v>
      </c>
      <c r="J27" s="4">
        <f>D27+Parameters!$B$7</f>
        <v>142.57884355588894</v>
      </c>
    </row>
    <row r="28" spans="1:10" ht="15">
      <c r="A28" s="12" t="s">
        <v>495</v>
      </c>
      <c r="B28" s="12">
        <v>-10.5535</v>
      </c>
      <c r="C28" s="12">
        <v>4.7621</v>
      </c>
      <c r="D28" s="12">
        <v>1.6723</v>
      </c>
      <c r="E28" s="12">
        <v>2.36264047</v>
      </c>
      <c r="F28" s="12">
        <v>-0.65130448</v>
      </c>
      <c r="G28" s="12">
        <v>0.5217176</v>
      </c>
      <c r="H28" s="4">
        <f>B28+Parameters!$B$5</f>
        <v>2516589.4465</v>
      </c>
      <c r="I28" s="4">
        <f>C28+Parameters!$B$6</f>
        <v>6856519.7621</v>
      </c>
      <c r="J28" s="4">
        <f>D28+Parameters!$B$7</f>
        <v>142.54764355588895</v>
      </c>
    </row>
    <row r="29" spans="1:10" ht="15">
      <c r="A29" s="12" t="s">
        <v>496</v>
      </c>
      <c r="B29" s="12">
        <v>-13.0069</v>
      </c>
      <c r="C29" s="12">
        <v>9.8863</v>
      </c>
      <c r="D29" s="12">
        <v>1.7226</v>
      </c>
      <c r="E29" s="12">
        <v>2.56449833</v>
      </c>
      <c r="F29" s="12">
        <v>-0.83001214</v>
      </c>
      <c r="G29" s="12">
        <v>0.81701962</v>
      </c>
      <c r="H29" s="4">
        <f>B29+Parameters!$B$5</f>
        <v>2516586.9931</v>
      </c>
      <c r="I29" s="4">
        <f>C29+Parameters!$B$6</f>
        <v>6856524.8863</v>
      </c>
      <c r="J29" s="4">
        <f>D29+Parameters!$B$7</f>
        <v>142.59794355588895</v>
      </c>
    </row>
    <row r="30" spans="1:10" ht="15">
      <c r="A30" s="12" t="s">
        <v>497</v>
      </c>
      <c r="B30" s="12">
        <v>-11.0613</v>
      </c>
      <c r="C30" s="12">
        <v>13.4895</v>
      </c>
      <c r="D30" s="12">
        <v>1.7646</v>
      </c>
      <c r="E30" s="12">
        <v>2.60677694</v>
      </c>
      <c r="F30" s="12">
        <v>-0.84953374</v>
      </c>
      <c r="G30" s="12">
        <v>0.87244646</v>
      </c>
      <c r="H30" s="4">
        <f>B30+Parameters!$B$5</f>
        <v>2516588.9387</v>
      </c>
      <c r="I30" s="4">
        <f>C30+Parameters!$B$6</f>
        <v>6856528.4895</v>
      </c>
      <c r="J30" s="4">
        <f>D30+Parameters!$B$7</f>
        <v>142.63994355588895</v>
      </c>
    </row>
    <row r="31" spans="1:10" ht="15">
      <c r="A31" s="12" t="s">
        <v>498</v>
      </c>
      <c r="B31" s="12">
        <v>5.4728</v>
      </c>
      <c r="C31" s="12">
        <v>11.0033</v>
      </c>
      <c r="D31" s="12">
        <v>1.99</v>
      </c>
      <c r="E31" s="12">
        <v>2.61838129</v>
      </c>
      <c r="F31" s="12">
        <v>-0.04101142</v>
      </c>
      <c r="G31" s="12">
        <v>0.02836563</v>
      </c>
      <c r="H31" s="4">
        <f>B31+Parameters!$B$5</f>
        <v>2516605.4728</v>
      </c>
      <c r="I31" s="4">
        <f>C31+Parameters!$B$6</f>
        <v>6856526.0033</v>
      </c>
      <c r="J31" s="4">
        <f>D31+Parameters!$B$7</f>
        <v>142.86534355588896</v>
      </c>
    </row>
    <row r="32" spans="1:10" ht="15">
      <c r="A32" s="12" t="s">
        <v>499</v>
      </c>
      <c r="B32" s="12">
        <v>7.8997</v>
      </c>
      <c r="C32" s="12">
        <v>7.1832</v>
      </c>
      <c r="D32" s="12">
        <v>1.9622</v>
      </c>
      <c r="E32" s="12">
        <v>2.52307357</v>
      </c>
      <c r="F32" s="12">
        <v>0.12967087</v>
      </c>
      <c r="G32" s="12">
        <v>-0.21030598</v>
      </c>
      <c r="H32" s="4">
        <f>B32+Parameters!$B$5</f>
        <v>2516607.8997</v>
      </c>
      <c r="I32" s="4">
        <f>C32+Parameters!$B$6</f>
        <v>6856522.1832</v>
      </c>
      <c r="J32" s="4">
        <f>D32+Parameters!$B$7</f>
        <v>142.83754355588894</v>
      </c>
    </row>
    <row r="33" spans="1:10" ht="15">
      <c r="A33" s="12" t="s">
        <v>500</v>
      </c>
      <c r="B33" s="12">
        <v>4.4685</v>
      </c>
      <c r="C33" s="12">
        <v>7.0338</v>
      </c>
      <c r="D33" s="12">
        <v>1.9612</v>
      </c>
      <c r="E33" s="12">
        <v>2.52127985</v>
      </c>
      <c r="F33" s="12">
        <v>-0.01578512</v>
      </c>
      <c r="G33" s="12">
        <v>-0.01279068</v>
      </c>
      <c r="H33" s="4">
        <f>B33+Parameters!$B$5</f>
        <v>2516604.4685</v>
      </c>
      <c r="I33" s="4">
        <f>C33+Parameters!$B$6</f>
        <v>6856522.0338</v>
      </c>
      <c r="J33" s="4">
        <f>D33+Parameters!$B$7</f>
        <v>142.83654355588894</v>
      </c>
    </row>
    <row r="34" spans="1:10" ht="15">
      <c r="A34" s="12" t="s">
        <v>501</v>
      </c>
      <c r="B34" s="12">
        <v>5.0559</v>
      </c>
      <c r="C34" s="12">
        <v>2.1656</v>
      </c>
      <c r="D34" s="12">
        <v>1.9822</v>
      </c>
      <c r="E34" s="12">
        <v>2.34486518</v>
      </c>
      <c r="F34" s="12">
        <v>-0.08414915</v>
      </c>
      <c r="G34" s="12">
        <v>0.05146987</v>
      </c>
      <c r="H34" s="4">
        <f>B34+Parameters!$B$5</f>
        <v>2516605.0559</v>
      </c>
      <c r="I34" s="4">
        <f>C34+Parameters!$B$6</f>
        <v>6856517.1656</v>
      </c>
      <c r="J34" s="4">
        <f>D34+Parameters!$B$7</f>
        <v>142.85754355588895</v>
      </c>
    </row>
    <row r="35" spans="1:10" ht="15">
      <c r="A35" s="12" t="s">
        <v>502</v>
      </c>
      <c r="B35" s="12">
        <v>2.9844</v>
      </c>
      <c r="C35" s="12">
        <v>-0.3051</v>
      </c>
      <c r="D35" s="12">
        <v>1.8234</v>
      </c>
      <c r="E35" s="12">
        <v>2.2582437</v>
      </c>
      <c r="F35" s="12">
        <v>-0.09900814</v>
      </c>
      <c r="G35" s="12">
        <v>0.05237199</v>
      </c>
      <c r="H35" s="4">
        <f>B35+Parameters!$B$5</f>
        <v>2516602.9844</v>
      </c>
      <c r="I35" s="4">
        <f>C35+Parameters!$B$6</f>
        <v>6856514.6949</v>
      </c>
      <c r="J35" s="4">
        <f>D35+Parameters!$B$7</f>
        <v>142.69874355588894</v>
      </c>
    </row>
    <row r="36" spans="1:10" ht="15">
      <c r="A36" s="12"/>
      <c r="B36" s="12"/>
      <c r="C36" s="12"/>
      <c r="D36" s="12"/>
      <c r="E36" s="12"/>
      <c r="F36" s="12"/>
      <c r="G36" s="12"/>
      <c r="H36" s="4"/>
      <c r="I36" s="4"/>
      <c r="J36" s="4"/>
    </row>
    <row r="37" spans="1:10" ht="15">
      <c r="A37" s="12"/>
      <c r="B37" s="12"/>
      <c r="C37" s="12"/>
      <c r="D37" s="12"/>
      <c r="E37" s="12"/>
      <c r="F37" s="12"/>
      <c r="G37" s="12"/>
      <c r="H37" s="4"/>
      <c r="I37" s="4"/>
      <c r="J37" s="4"/>
    </row>
    <row r="38" spans="1:10" ht="15">
      <c r="A38" s="12"/>
      <c r="B38" s="12"/>
      <c r="C38" s="12"/>
      <c r="D38" s="12"/>
      <c r="E38" s="12"/>
      <c r="F38" s="12"/>
      <c r="G38" s="12"/>
      <c r="H38" s="4"/>
      <c r="I38" s="4"/>
      <c r="J38" s="4"/>
    </row>
    <row r="39" spans="1:10" ht="15">
      <c r="A39" s="12"/>
      <c r="B39" s="12"/>
      <c r="C39" s="12"/>
      <c r="D39" s="12"/>
      <c r="E39" s="12"/>
      <c r="F39" s="12"/>
      <c r="G39" s="12"/>
      <c r="H39" s="4"/>
      <c r="I39" s="4"/>
      <c r="J39" s="4"/>
    </row>
    <row r="40" spans="1:10" ht="15">
      <c r="A40" s="12"/>
      <c r="B40" s="12"/>
      <c r="C40" s="12"/>
      <c r="D40" s="12"/>
      <c r="E40" s="12"/>
      <c r="F40" s="12"/>
      <c r="G40" s="12"/>
      <c r="H40" s="4"/>
      <c r="I40" s="4"/>
      <c r="J40" s="4"/>
    </row>
    <row r="41" spans="1:10" ht="15">
      <c r="A41" s="12"/>
      <c r="B41" s="12"/>
      <c r="C41" s="12"/>
      <c r="D41" s="12"/>
      <c r="E41" s="12"/>
      <c r="F41" s="12"/>
      <c r="G41" s="12"/>
      <c r="H41" s="4"/>
      <c r="I41" s="4"/>
      <c r="J41" s="4"/>
    </row>
    <row r="42" spans="1:10" ht="15">
      <c r="A42" s="12"/>
      <c r="B42" s="12"/>
      <c r="C42" s="12"/>
      <c r="D42" s="12"/>
      <c r="E42" s="12"/>
      <c r="F42" s="12"/>
      <c r="G42" s="12"/>
      <c r="H42" s="4"/>
      <c r="I42" s="4"/>
      <c r="J42" s="4"/>
    </row>
    <row r="43" spans="1:10" ht="15">
      <c r="A43" s="12"/>
      <c r="B43" s="12"/>
      <c r="C43" s="12"/>
      <c r="D43" s="12"/>
      <c r="E43" s="12"/>
      <c r="F43" s="12"/>
      <c r="G43" s="12"/>
      <c r="H43" s="4"/>
      <c r="I43" s="4"/>
      <c r="J43" s="4"/>
    </row>
    <row r="44" spans="1:10" ht="15">
      <c r="A44" s="12"/>
      <c r="B44" s="12"/>
      <c r="C44" s="12"/>
      <c r="D44" s="12"/>
      <c r="E44" s="12"/>
      <c r="F44" s="12"/>
      <c r="G44" s="12"/>
      <c r="H44" s="4"/>
      <c r="I44" s="4"/>
      <c r="J44" s="4"/>
    </row>
    <row r="45" spans="1:10" ht="15">
      <c r="A45" s="12"/>
      <c r="B45" s="12"/>
      <c r="C45" s="12"/>
      <c r="D45" s="12"/>
      <c r="E45" s="12"/>
      <c r="F45" s="12"/>
      <c r="G45" s="12"/>
      <c r="H45" s="4"/>
      <c r="I45" s="4"/>
      <c r="J45" s="4"/>
    </row>
    <row r="46" spans="1:10" ht="15">
      <c r="A46" s="12"/>
      <c r="B46" s="12"/>
      <c r="C46" s="12"/>
      <c r="D46" s="12"/>
      <c r="E46" s="12"/>
      <c r="F46" s="12"/>
      <c r="G46" s="12"/>
      <c r="H46" s="4"/>
      <c r="I46" s="4"/>
      <c r="J46" s="4"/>
    </row>
    <row r="47" spans="1:10" ht="15">
      <c r="A47" s="12"/>
      <c r="B47" s="12"/>
      <c r="C47" s="12"/>
      <c r="D47" s="12"/>
      <c r="E47" s="12"/>
      <c r="F47" s="12"/>
      <c r="G47" s="12"/>
      <c r="H47" s="4"/>
      <c r="I47" s="4"/>
      <c r="J47" s="4"/>
    </row>
    <row r="48" spans="1:10" ht="15">
      <c r="A48" s="12"/>
      <c r="B48" s="12"/>
      <c r="C48" s="12"/>
      <c r="D48" s="12"/>
      <c r="E48" s="12"/>
      <c r="F48" s="12"/>
      <c r="G48" s="12"/>
      <c r="H48" s="4"/>
      <c r="I48" s="4"/>
      <c r="J48" s="4"/>
    </row>
    <row r="49" spans="1:10" ht="15">
      <c r="A49" s="12"/>
      <c r="B49" s="12"/>
      <c r="C49" s="12"/>
      <c r="D49" s="12"/>
      <c r="E49" s="12"/>
      <c r="F49" s="12"/>
      <c r="G49" s="12"/>
      <c r="H49" s="4"/>
      <c r="I49" s="4"/>
      <c r="J49" s="4"/>
    </row>
    <row r="50" spans="1:10" ht="15">
      <c r="A50" s="12"/>
      <c r="B50" s="12"/>
      <c r="C50" s="12"/>
      <c r="D50" s="12"/>
      <c r="E50" s="12"/>
      <c r="F50" s="12"/>
      <c r="G50" s="12"/>
      <c r="H50" s="4"/>
      <c r="I50" s="4"/>
      <c r="J50" s="4"/>
    </row>
    <row r="51" spans="1:10" ht="15">
      <c r="A51" s="12"/>
      <c r="E51" s="12"/>
      <c r="F51" s="12"/>
      <c r="G51" s="12"/>
      <c r="H51" s="4"/>
      <c r="I51" s="4"/>
      <c r="J51" s="4"/>
    </row>
    <row r="52" spans="1:10" ht="15">
      <c r="A52" s="12"/>
      <c r="E52" s="12"/>
      <c r="F52" s="12"/>
      <c r="G52" s="12"/>
      <c r="H52" s="4"/>
      <c r="I52" s="4"/>
      <c r="J52" s="4"/>
    </row>
    <row r="53" ht="15">
      <c r="A53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C1">
      <selection activeCell="S3" sqref="S3:U19"/>
    </sheetView>
  </sheetViews>
  <sheetFormatPr defaultColWidth="9.140625" defaultRowHeight="15"/>
  <cols>
    <col min="1" max="1" width="13.140625" style="0" customWidth="1"/>
    <col min="4" max="4" width="9.28125" style="0" bestFit="1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18</v>
      </c>
      <c r="B3" s="9">
        <v>230</v>
      </c>
      <c r="C3" s="9">
        <v>15</v>
      </c>
      <c r="D3" s="9" t="s">
        <v>503</v>
      </c>
      <c r="E3" s="11">
        <f>VLOOKUP($A3,'gcp_rotation&amp;shift'!$A$1:$J$52,8,FALSE)</f>
        <v>-2.2038996131159365</v>
      </c>
      <c r="F3" s="11">
        <f>VLOOKUP($A3,'gcp_rotation&amp;shift'!$A$1:$J$52,9,FALSE)</f>
        <v>14.548692437820137</v>
      </c>
      <c r="G3" s="11">
        <f>VLOOKUP($A3,'gcp_rotation&amp;shift'!$A$1:$J$52,10,FALSE)</f>
        <v>0.23099999999999454</v>
      </c>
      <c r="H3" s="4">
        <f>(Parameters!$B$10+Parameters!$B$11)-(Parameters!$B$10+Parameters!$B$12)</f>
        <v>0.08200000000000007</v>
      </c>
      <c r="I3">
        <f>RADIANS(C3)</f>
        <v>0.2617993877991494</v>
      </c>
      <c r="J3">
        <f>H3*COS(I3)</f>
        <v>0.07920591775570367</v>
      </c>
      <c r="K3">
        <f>IF(B3-90&gt;0,B3-90,B3-90+360)</f>
        <v>140</v>
      </c>
      <c r="L3">
        <f>IF(K3&gt;=180,RADIANS(360-K3),-RADIANS(K3))</f>
        <v>-2.443460952792061</v>
      </c>
      <c r="M3">
        <f>J3*COS(L3)</f>
        <v>-0.06067525315889558</v>
      </c>
      <c r="N3">
        <f>J3*SIN(L3)</f>
        <v>-0.050912582547217394</v>
      </c>
      <c r="O3">
        <f>H3*SIN(I3)</f>
        <v>0.02122316169840672</v>
      </c>
      <c r="P3" s="10">
        <f>E3+M3</f>
        <v>-2.264574866274832</v>
      </c>
      <c r="Q3" s="10">
        <f>F3+N3</f>
        <v>14.497779855272919</v>
      </c>
      <c r="R3" s="10">
        <f>G3+Parameters!$B$10+Parameters!$B$12+O3</f>
        <v>1.7862231616984012</v>
      </c>
      <c r="S3" s="4">
        <f>P3+Parameters!$B$5</f>
        <v>2516597.7354251337</v>
      </c>
      <c r="T3" s="4">
        <f>Q3+Parameters!$B$6</f>
        <v>6856529.4977798555</v>
      </c>
      <c r="U3" s="4">
        <f>R3+Parameters!$B$7</f>
        <v>142.66156671758733</v>
      </c>
    </row>
    <row r="4" spans="1:21" ht="15">
      <c r="A4" s="9" t="s">
        <v>18</v>
      </c>
      <c r="B4" s="9">
        <v>230</v>
      </c>
      <c r="C4" s="9">
        <v>10</v>
      </c>
      <c r="D4" s="9" t="s">
        <v>504</v>
      </c>
      <c r="E4" s="11">
        <f>VLOOKUP($A4,'gcp_rotation&amp;shift'!$A$1:$J$52,8,FALSE)</f>
        <v>-2.2038996131159365</v>
      </c>
      <c r="F4" s="11">
        <f>VLOOKUP($A4,'gcp_rotation&amp;shift'!$A$1:$J$52,9,FALSE)</f>
        <v>14.548692437820137</v>
      </c>
      <c r="G4" s="11">
        <f>VLOOKUP($A4,'gcp_rotation&amp;shift'!$A$1:$J$52,10,FALSE)</f>
        <v>0.23099999999999454</v>
      </c>
      <c r="H4" s="4">
        <f>(Parameters!$B$10+Parameters!$B$11)-(Parameters!$B$10+Parameters!$B$12)</f>
        <v>0.08200000000000007</v>
      </c>
      <c r="I4">
        <f aca="true" t="shared" si="0" ref="I4:I12">RADIANS(C4)</f>
        <v>0.17453292519943295</v>
      </c>
      <c r="J4">
        <f aca="true" t="shared" si="1" ref="J4:J12">H4*COS(I4)</f>
        <v>0.08075423574700114</v>
      </c>
      <c r="K4">
        <f aca="true" t="shared" si="2" ref="K4:K12">IF(B4-90&gt;0,B4-90,B4-90+360)</f>
        <v>140</v>
      </c>
      <c r="L4">
        <f aca="true" t="shared" si="3" ref="L4:L12">IF(K4&gt;=180,RADIANS(360-K4),-RADIANS(K4))</f>
        <v>-2.443460952792061</v>
      </c>
      <c r="M4">
        <f aca="true" t="shared" si="4" ref="M4:M12">J4*COS(L4)</f>
        <v>-0.061861333552310147</v>
      </c>
      <c r="N4">
        <f aca="true" t="shared" si="5" ref="N4:N12">J4*SIN(L4)</f>
        <v>-0.05190782216787816</v>
      </c>
      <c r="O4">
        <f aca="true" t="shared" si="6" ref="O4:O12">H4*SIN(I4)</f>
        <v>0.0142391505686883</v>
      </c>
      <c r="P4" s="10">
        <f aca="true" t="shared" si="7" ref="P4:Q15">E4+M4</f>
        <v>-2.2657609466682467</v>
      </c>
      <c r="Q4" s="10">
        <f t="shared" si="7"/>
        <v>14.496784615652258</v>
      </c>
      <c r="R4" s="10">
        <f>G4+Parameters!$B$10+Parameters!$B$12+O4</f>
        <v>1.7792391505686829</v>
      </c>
      <c r="S4" s="4">
        <f>P4+Parameters!$B$5</f>
        <v>2516597.7342390534</v>
      </c>
      <c r="T4" s="4">
        <f>Q4+Parameters!$B$6</f>
        <v>6856529.496784615</v>
      </c>
      <c r="U4" s="4">
        <f>R4+Parameters!$B$7</f>
        <v>142.65458270645763</v>
      </c>
    </row>
    <row r="5" spans="1:21" ht="15">
      <c r="A5" s="9" t="s">
        <v>15</v>
      </c>
      <c r="B5" s="9">
        <v>105</v>
      </c>
      <c r="C5" s="9">
        <v>10</v>
      </c>
      <c r="D5" s="9" t="s">
        <v>505</v>
      </c>
      <c r="E5" s="11">
        <f>VLOOKUP($A5,'gcp_rotation&amp;shift'!$A$1:$J$52,8,FALSE)</f>
        <v>2.5042515946552157</v>
      </c>
      <c r="F5" s="11">
        <f>VLOOKUP($A5,'gcp_rotation&amp;shift'!$A$1:$J$52,9,FALSE)</f>
        <v>13.709709599614143</v>
      </c>
      <c r="G5" s="11">
        <f>VLOOKUP($A5,'gcp_rotation&amp;shift'!$A$1:$J$52,10,FALSE)</f>
        <v>0.3120000000000118</v>
      </c>
      <c r="H5" s="4">
        <f>(Parameters!$B$10+Parameters!$B$11)-(Parameters!$B$10+Parameters!$B$12)</f>
        <v>0.08200000000000007</v>
      </c>
      <c r="I5">
        <f t="shared" si="0"/>
        <v>0.17453292519943295</v>
      </c>
      <c r="J5">
        <f t="shared" si="1"/>
        <v>0.08075423574700114</v>
      </c>
      <c r="K5">
        <f t="shared" si="2"/>
        <v>15</v>
      </c>
      <c r="L5">
        <f t="shared" si="3"/>
        <v>-0.2617993877991494</v>
      </c>
      <c r="M5">
        <f t="shared" si="4"/>
        <v>0.07800260189026428</v>
      </c>
      <c r="N5">
        <f t="shared" si="5"/>
        <v>-0.02090073418402268</v>
      </c>
      <c r="O5">
        <f t="shared" si="6"/>
        <v>0.0142391505686883</v>
      </c>
      <c r="P5" s="10">
        <f t="shared" si="7"/>
        <v>2.58225419654548</v>
      </c>
      <c r="Q5" s="10">
        <f t="shared" si="7"/>
        <v>13.68880886543012</v>
      </c>
      <c r="R5" s="10">
        <f>G5+Parameters!$B$10+Parameters!$B$12+O5</f>
        <v>1.8602391505687002</v>
      </c>
      <c r="S5" s="4">
        <f>P5+Parameters!$B$5</f>
        <v>2516602.5822541965</v>
      </c>
      <c r="T5" s="4">
        <f>Q5+Parameters!$B$6</f>
        <v>6856528.688808866</v>
      </c>
      <c r="U5" s="4">
        <f>R5+Parameters!$B$7</f>
        <v>142.73558270645765</v>
      </c>
    </row>
    <row r="6" spans="1:21" ht="15">
      <c r="A6" s="9" t="s">
        <v>17</v>
      </c>
      <c r="B6" s="9">
        <v>70</v>
      </c>
      <c r="C6" s="9">
        <v>10</v>
      </c>
      <c r="D6" s="9" t="s">
        <v>506</v>
      </c>
      <c r="E6" s="11">
        <f>VLOOKUP($A6,'gcp_rotation&amp;shift'!$A$1:$J$52,8,FALSE)</f>
        <v>2.2534986967220902</v>
      </c>
      <c r="F6" s="11">
        <f>VLOOKUP($A6,'gcp_rotation&amp;shift'!$A$1:$J$52,9,FALSE)</f>
        <v>15.705392185598612</v>
      </c>
      <c r="G6" s="11">
        <f>VLOOKUP($A6,'gcp_rotation&amp;shift'!$A$1:$J$52,10,FALSE)</f>
        <v>0.3429999999999893</v>
      </c>
      <c r="H6" s="4">
        <f>(Parameters!$B$10+Parameters!$B$11)-(Parameters!$B$10+Parameters!$B$12)</f>
        <v>0.08200000000000007</v>
      </c>
      <c r="I6">
        <f t="shared" si="0"/>
        <v>0.17453292519943295</v>
      </c>
      <c r="J6">
        <f t="shared" si="1"/>
        <v>0.08075423574700114</v>
      </c>
      <c r="K6">
        <f t="shared" si="2"/>
        <v>340</v>
      </c>
      <c r="L6">
        <f t="shared" si="3"/>
        <v>0.3490658503988659</v>
      </c>
      <c r="M6">
        <f t="shared" si="4"/>
        <v>0.07588415942866258</v>
      </c>
      <c r="N6">
        <f t="shared" si="5"/>
        <v>0.027619575284344167</v>
      </c>
      <c r="O6">
        <f t="shared" si="6"/>
        <v>0.0142391505686883</v>
      </c>
      <c r="P6" s="10">
        <f t="shared" si="7"/>
        <v>2.329382856150753</v>
      </c>
      <c r="Q6" s="10">
        <f t="shared" si="7"/>
        <v>15.733011760882956</v>
      </c>
      <c r="R6" s="10">
        <f>G6+Parameters!$B$10+Parameters!$B$12+O6</f>
        <v>1.8912391505686776</v>
      </c>
      <c r="S6" s="4">
        <f>P6+Parameters!$B$5</f>
        <v>2516602.3293828564</v>
      </c>
      <c r="T6" s="4">
        <f>Q6+Parameters!$B$6</f>
        <v>6856530.733011761</v>
      </c>
      <c r="U6" s="4">
        <f>R6+Parameters!$B$7</f>
        <v>142.76658270645763</v>
      </c>
    </row>
    <row r="7" spans="1:21" ht="15">
      <c r="A7" s="9" t="s">
        <v>16</v>
      </c>
      <c r="B7" s="9">
        <v>60</v>
      </c>
      <c r="C7" s="9">
        <v>10</v>
      </c>
      <c r="D7" s="9" t="s">
        <v>507</v>
      </c>
      <c r="E7" s="11">
        <f>VLOOKUP($A7,'gcp_rotation&amp;shift'!$A$1:$J$52,8,FALSE)</f>
        <v>4.192438424099237</v>
      </c>
      <c r="F7" s="11">
        <f>VLOOKUP($A7,'gcp_rotation&amp;shift'!$A$1:$J$52,9,FALSE)</f>
        <v>15.455140843987465</v>
      </c>
      <c r="G7" s="11">
        <f>VLOOKUP($A7,'gcp_rotation&amp;shift'!$A$1:$J$52,10,FALSE)</f>
        <v>0.3669999999999902</v>
      </c>
      <c r="H7" s="4">
        <f>(Parameters!$B$10+Parameters!$B$11)-(Parameters!$B$10+Parameters!$B$12)</f>
        <v>0.08200000000000007</v>
      </c>
      <c r="I7">
        <f t="shared" si="0"/>
        <v>0.17453292519943295</v>
      </c>
      <c r="J7">
        <f t="shared" si="1"/>
        <v>0.08075423574700114</v>
      </c>
      <c r="K7">
        <f t="shared" si="2"/>
        <v>330</v>
      </c>
      <c r="L7">
        <f t="shared" si="3"/>
        <v>0.5235987755982988</v>
      </c>
      <c r="M7">
        <f t="shared" si="4"/>
        <v>0.06993521962010041</v>
      </c>
      <c r="N7">
        <f t="shared" si="5"/>
        <v>0.04037711787350056</v>
      </c>
      <c r="O7">
        <f t="shared" si="6"/>
        <v>0.0142391505686883</v>
      </c>
      <c r="P7" s="10">
        <f t="shared" si="7"/>
        <v>4.262373643719338</v>
      </c>
      <c r="Q7" s="10">
        <f t="shared" si="7"/>
        <v>15.495517961860966</v>
      </c>
      <c r="R7" s="10">
        <f>G7+Parameters!$B$10+Parameters!$B$12+O7</f>
        <v>1.9152391505686786</v>
      </c>
      <c r="S7" s="4">
        <f>P7+Parameters!$B$5</f>
        <v>2516604.262373644</v>
      </c>
      <c r="T7" s="4">
        <f>Q7+Parameters!$B$6</f>
        <v>6856530.495517962</v>
      </c>
      <c r="U7" s="4">
        <f>R7+Parameters!$B$7</f>
        <v>142.79058270645763</v>
      </c>
    </row>
    <row r="8" spans="1:21" ht="15">
      <c r="A8" s="9" t="s">
        <v>21</v>
      </c>
      <c r="B8" s="9">
        <v>35</v>
      </c>
      <c r="C8" s="9">
        <v>20</v>
      </c>
      <c r="D8" s="9" t="s">
        <v>508</v>
      </c>
      <c r="E8" s="11">
        <f>VLOOKUP($A8,'gcp_rotation&amp;shift'!$A$1:$J$52,8,FALSE)</f>
        <v>4.712169231381267</v>
      </c>
      <c r="F8" s="11">
        <f>VLOOKUP($A8,'gcp_rotation&amp;shift'!$A$1:$J$52,9,FALSE)</f>
        <v>19.42591959517449</v>
      </c>
      <c r="G8" s="11">
        <f>VLOOKUP($A8,'gcp_rotation&amp;shift'!$A$1:$J$52,10,FALSE)</f>
        <v>0.4350000000000023</v>
      </c>
      <c r="H8" s="4">
        <f>(Parameters!$B$10+Parameters!$B$11)-(Parameters!$B$10+Parameters!$B$12)</f>
        <v>0.08200000000000007</v>
      </c>
      <c r="I8">
        <f t="shared" si="0"/>
        <v>0.3490658503988659</v>
      </c>
      <c r="J8">
        <f t="shared" si="1"/>
        <v>0.07705479490444456</v>
      </c>
      <c r="K8">
        <f t="shared" si="2"/>
        <v>305</v>
      </c>
      <c r="L8">
        <f t="shared" si="3"/>
        <v>0.9599310885968813</v>
      </c>
      <c r="M8">
        <f t="shared" si="4"/>
        <v>0.044196814665052056</v>
      </c>
      <c r="N8">
        <f t="shared" si="5"/>
        <v>0.06311959276824475</v>
      </c>
      <c r="O8">
        <f t="shared" si="6"/>
        <v>0.028045651752704858</v>
      </c>
      <c r="P8" s="10">
        <f t="shared" si="7"/>
        <v>4.7563660460463195</v>
      </c>
      <c r="Q8" s="10">
        <f t="shared" si="7"/>
        <v>19.489039187942737</v>
      </c>
      <c r="R8" s="10">
        <f>G8+Parameters!$B$10+Parameters!$B$12+O8</f>
        <v>1.997045651752707</v>
      </c>
      <c r="S8" s="4">
        <f>P8+Parameters!$B$5</f>
        <v>2516604.756366046</v>
      </c>
      <c r="T8" s="4">
        <f>Q8+Parameters!$B$6</f>
        <v>6856534.489039188</v>
      </c>
      <c r="U8" s="4">
        <f>R8+Parameters!$B$7</f>
        <v>142.87238920764165</v>
      </c>
    </row>
    <row r="9" spans="1:21" ht="15">
      <c r="A9" s="9" t="s">
        <v>22</v>
      </c>
      <c r="B9" s="9">
        <v>30</v>
      </c>
      <c r="C9" s="9">
        <v>20</v>
      </c>
      <c r="D9" s="9" t="s">
        <v>509</v>
      </c>
      <c r="E9" s="11">
        <f>VLOOKUP($A9,'gcp_rotation&amp;shift'!$A$1:$J$52,8,FALSE)</f>
        <v>2.4491386599838734</v>
      </c>
      <c r="F9" s="11">
        <f>VLOOKUP($A9,'gcp_rotation&amp;shift'!$A$1:$J$52,9,FALSE)</f>
        <v>20.774883876554668</v>
      </c>
      <c r="G9" s="11">
        <f>VLOOKUP($A9,'gcp_rotation&amp;shift'!$A$1:$J$52,10,FALSE)</f>
        <v>0.3810000000000002</v>
      </c>
      <c r="H9" s="4">
        <f>(Parameters!$B$10+Parameters!$B$11)-(Parameters!$B$10+Parameters!$B$12)</f>
        <v>0.08200000000000007</v>
      </c>
      <c r="I9">
        <f t="shared" si="0"/>
        <v>0.3490658503988659</v>
      </c>
      <c r="J9">
        <f t="shared" si="1"/>
        <v>0.07705479490444456</v>
      </c>
      <c r="K9">
        <f t="shared" si="2"/>
        <v>300</v>
      </c>
      <c r="L9">
        <f t="shared" si="3"/>
        <v>1.0471975511965976</v>
      </c>
      <c r="M9">
        <f t="shared" si="4"/>
        <v>0.038527397452222285</v>
      </c>
      <c r="N9">
        <f t="shared" si="5"/>
        <v>0.0667314098706487</v>
      </c>
      <c r="O9">
        <f t="shared" si="6"/>
        <v>0.028045651752704858</v>
      </c>
      <c r="P9" s="10">
        <f t="shared" si="7"/>
        <v>2.487666057436096</v>
      </c>
      <c r="Q9" s="10">
        <f t="shared" si="7"/>
        <v>20.841615286425316</v>
      </c>
      <c r="R9" s="10">
        <f>G9+Parameters!$B$10+Parameters!$B$12+O9</f>
        <v>1.943045651752705</v>
      </c>
      <c r="S9" s="4">
        <f>P9+Parameters!$B$5</f>
        <v>2516602.4876660574</v>
      </c>
      <c r="T9" s="4">
        <f>Q9+Parameters!$B$6</f>
        <v>6856535.841615287</v>
      </c>
      <c r="U9" s="4">
        <f>R9+Parameters!$B$7</f>
        <v>142.81838920764164</v>
      </c>
    </row>
    <row r="10" spans="1:21" ht="15">
      <c r="A10" s="9" t="s">
        <v>27</v>
      </c>
      <c r="B10" s="9">
        <v>345</v>
      </c>
      <c r="C10" s="9">
        <v>15</v>
      </c>
      <c r="D10" s="9" t="s">
        <v>510</v>
      </c>
      <c r="E10" s="11">
        <f>VLOOKUP($A10,'gcp_rotation&amp;shift'!$A$1:$J$52,8,FALSE)</f>
        <v>-0.5754172741435468</v>
      </c>
      <c r="F10" s="11">
        <f>VLOOKUP($A10,'gcp_rotation&amp;shift'!$A$1:$J$52,9,FALSE)</f>
        <v>20.767440726049244</v>
      </c>
      <c r="G10" s="11">
        <f>VLOOKUP($A10,'gcp_rotation&amp;shift'!$A$1:$J$52,10,FALSE)</f>
        <v>0.44599999999999795</v>
      </c>
      <c r="H10" s="4">
        <f>(Parameters!$B$10+Parameters!$B$11)-(Parameters!$B$10+Parameters!$B$12)</f>
        <v>0.08200000000000007</v>
      </c>
      <c r="I10">
        <f t="shared" si="0"/>
        <v>0.2617993877991494</v>
      </c>
      <c r="J10">
        <f t="shared" si="1"/>
        <v>0.07920591775570367</v>
      </c>
      <c r="K10">
        <f t="shared" si="2"/>
        <v>255</v>
      </c>
      <c r="L10">
        <f t="shared" si="3"/>
        <v>1.8325957145940461</v>
      </c>
      <c r="M10">
        <f t="shared" si="4"/>
        <v>-0.020500000000000025</v>
      </c>
      <c r="N10">
        <f t="shared" si="5"/>
        <v>0.07650704155516205</v>
      </c>
      <c r="O10">
        <f t="shared" si="6"/>
        <v>0.02122316169840672</v>
      </c>
      <c r="P10" s="10">
        <f t="shared" si="7"/>
        <v>-0.5959172741435469</v>
      </c>
      <c r="Q10" s="10">
        <f t="shared" si="7"/>
        <v>20.843947767604405</v>
      </c>
      <c r="R10" s="10">
        <f>G10+Parameters!$B$10+Parameters!$B$12+O10</f>
        <v>2.001223161698405</v>
      </c>
      <c r="S10" s="4">
        <f>P10+Parameters!$B$5</f>
        <v>2516599.4040827258</v>
      </c>
      <c r="T10" s="4">
        <f>Q10+Parameters!$B$6</f>
        <v>6856535.843947767</v>
      </c>
      <c r="U10" s="4">
        <f>R10+Parameters!$B$7</f>
        <v>142.87656671758734</v>
      </c>
    </row>
    <row r="11" spans="1:21" ht="15">
      <c r="A11" s="9" t="s">
        <v>26</v>
      </c>
      <c r="B11" s="9">
        <v>330</v>
      </c>
      <c r="C11" s="9">
        <v>15</v>
      </c>
      <c r="D11" s="9" t="s">
        <v>511</v>
      </c>
      <c r="E11" s="11">
        <f>VLOOKUP($A11,'gcp_rotation&amp;shift'!$A$1:$J$52,8,FALSE)</f>
        <v>-1.7842514272779226</v>
      </c>
      <c r="F11" s="11">
        <f>VLOOKUP($A11,'gcp_rotation&amp;shift'!$A$1:$J$52,9,FALSE)</f>
        <v>20.38030768558383</v>
      </c>
      <c r="G11" s="11">
        <f>VLOOKUP($A11,'gcp_rotation&amp;shift'!$A$1:$J$52,10,FALSE)</f>
        <v>0.23900000000000432</v>
      </c>
      <c r="H11" s="4">
        <f>(Parameters!$B$10+Parameters!$B$11)-(Parameters!$B$10+Parameters!$B$12)</f>
        <v>0.08200000000000007</v>
      </c>
      <c r="I11">
        <f t="shared" si="0"/>
        <v>0.2617993877991494</v>
      </c>
      <c r="J11">
        <f t="shared" si="1"/>
        <v>0.07920591775570367</v>
      </c>
      <c r="K11">
        <f t="shared" si="2"/>
        <v>240</v>
      </c>
      <c r="L11">
        <f t="shared" si="3"/>
        <v>2.0943951023931953</v>
      </c>
      <c r="M11">
        <f t="shared" si="4"/>
        <v>-0.03960295887785181</v>
      </c>
      <c r="N11">
        <f t="shared" si="5"/>
        <v>0.06859433690650031</v>
      </c>
      <c r="O11">
        <f t="shared" si="6"/>
        <v>0.02122316169840672</v>
      </c>
      <c r="P11" s="10">
        <f t="shared" si="7"/>
        <v>-1.8238543861557743</v>
      </c>
      <c r="Q11" s="10">
        <f t="shared" si="7"/>
        <v>20.44890202249033</v>
      </c>
      <c r="R11" s="10">
        <f>G11+Parameters!$B$10+Parameters!$B$12+O11</f>
        <v>1.794223161698411</v>
      </c>
      <c r="S11" s="4">
        <f>P11+Parameters!$B$5</f>
        <v>2516598.1761456137</v>
      </c>
      <c r="T11" s="4">
        <f>Q11+Parameters!$B$6</f>
        <v>6856535.448902022</v>
      </c>
      <c r="U11" s="4">
        <f>R11+Parameters!$B$7</f>
        <v>142.66956671758734</v>
      </c>
    </row>
    <row r="12" spans="1:21" ht="15">
      <c r="A12" s="9" t="s">
        <v>23</v>
      </c>
      <c r="B12" s="9">
        <v>285</v>
      </c>
      <c r="C12" s="9">
        <v>15</v>
      </c>
      <c r="D12" s="9" t="s">
        <v>512</v>
      </c>
      <c r="E12" s="11">
        <f>VLOOKUP($A12,'gcp_rotation&amp;shift'!$A$1:$J$52,8,FALSE)</f>
        <v>-2.7912526903674006</v>
      </c>
      <c r="F12" s="11">
        <f>VLOOKUP($A12,'gcp_rotation&amp;shift'!$A$1:$J$52,9,FALSE)</f>
        <v>17.82354714628309</v>
      </c>
      <c r="G12" s="11">
        <f>VLOOKUP($A12,'gcp_rotation&amp;shift'!$A$1:$J$52,10,FALSE)</f>
        <v>0.29599999999999227</v>
      </c>
      <c r="H12" s="4">
        <f>(Parameters!$B$10+Parameters!$B$11)-(Parameters!$B$10+Parameters!$B$12)</f>
        <v>0.08200000000000007</v>
      </c>
      <c r="I12">
        <f t="shared" si="0"/>
        <v>0.2617993877991494</v>
      </c>
      <c r="J12">
        <f t="shared" si="1"/>
        <v>0.07920591775570367</v>
      </c>
      <c r="K12">
        <f t="shared" si="2"/>
        <v>195</v>
      </c>
      <c r="L12">
        <f t="shared" si="3"/>
        <v>2.8797932657906435</v>
      </c>
      <c r="M12">
        <f t="shared" si="4"/>
        <v>-0.07650704155516204</v>
      </c>
      <c r="N12">
        <f t="shared" si="5"/>
        <v>0.02050000000000004</v>
      </c>
      <c r="O12">
        <f t="shared" si="6"/>
        <v>0.02122316169840672</v>
      </c>
      <c r="P12" s="10">
        <f t="shared" si="7"/>
        <v>-2.8677597319225625</v>
      </c>
      <c r="Q12" s="10">
        <f t="shared" si="7"/>
        <v>17.84404714628309</v>
      </c>
      <c r="R12" s="10">
        <f>G12+Parameters!$B$10+Parameters!$B$12+O12</f>
        <v>1.851223161698399</v>
      </c>
      <c r="S12" s="4">
        <f>P12+Parameters!$B$5</f>
        <v>2516597.132240268</v>
      </c>
      <c r="T12" s="4">
        <f>Q12+Parameters!$B$6</f>
        <v>6856532.844047146</v>
      </c>
      <c r="U12" s="4">
        <f>R12+Parameters!$B$7</f>
        <v>142.72656671758733</v>
      </c>
    </row>
    <row r="13" spans="1:21" ht="15">
      <c r="A13" s="9" t="s">
        <v>11</v>
      </c>
      <c r="B13" s="9">
        <v>155</v>
      </c>
      <c r="C13" s="9">
        <v>20</v>
      </c>
      <c r="D13" s="9" t="s">
        <v>513</v>
      </c>
      <c r="E13" s="11">
        <f>VLOOKUP($A13,'gcp_rotation&amp;shift'!$A$1:$J$52,8,FALSE)</f>
        <v>1.1762201683595777</v>
      </c>
      <c r="F13" s="11">
        <f>VLOOKUP($A13,'gcp_rotation&amp;shift'!$A$1:$J$52,9,FALSE)</f>
        <v>10.890652216039598</v>
      </c>
      <c r="G13" s="11">
        <f>VLOOKUP($A13,'gcp_rotation&amp;shift'!$A$1:$J$52,10,FALSE)</f>
        <v>0.27600000000001046</v>
      </c>
      <c r="H13" s="4">
        <f>(Parameters!$B$10+Parameters!$B$11)-(Parameters!$B$10+Parameters!$B$12)</f>
        <v>0.08200000000000007</v>
      </c>
      <c r="I13">
        <f aca="true" t="shared" si="8" ref="I13:I19">RADIANS(C13)</f>
        <v>0.3490658503988659</v>
      </c>
      <c r="J13">
        <f aca="true" t="shared" si="9" ref="J13:J19">H13*COS(I13)</f>
        <v>0.07705479490444456</v>
      </c>
      <c r="K13">
        <f aca="true" t="shared" si="10" ref="K13:K19">IF(B13-90&gt;0,B13-90,B13-90+360)</f>
        <v>65</v>
      </c>
      <c r="L13">
        <f aca="true" t="shared" si="11" ref="L13:L19">IF(K13&gt;=180,RADIANS(360-K13),-RADIANS(K13))</f>
        <v>-1.1344640137963142</v>
      </c>
      <c r="M13">
        <f aca="true" t="shared" si="12" ref="M13:M19">J13*COS(L13)</f>
        <v>0.03256476348130247</v>
      </c>
      <c r="N13">
        <f aca="true" t="shared" si="13" ref="N13:N19">J13*SIN(L13)</f>
        <v>-0.06983536065041007</v>
      </c>
      <c r="O13">
        <f aca="true" t="shared" si="14" ref="O13:O19">H13*SIN(I13)</f>
        <v>0.028045651752704858</v>
      </c>
      <c r="P13" s="10">
        <f t="shared" si="7"/>
        <v>1.20878493184088</v>
      </c>
      <c r="Q13" s="10">
        <f t="shared" si="7"/>
        <v>10.820816855389188</v>
      </c>
      <c r="R13" s="10">
        <f>G13+Parameters!$B$10+Parameters!$B$12+O13</f>
        <v>1.8380456517527153</v>
      </c>
      <c r="S13" s="4">
        <f>P13+Parameters!$B$5</f>
        <v>2516601.208784932</v>
      </c>
      <c r="T13" s="4">
        <f>Q13+Parameters!$B$6</f>
        <v>6856525.820816855</v>
      </c>
      <c r="U13" s="4">
        <f>R13+Parameters!$B$7</f>
        <v>142.71338920764165</v>
      </c>
    </row>
    <row r="14" spans="1:21" ht="15">
      <c r="A14" s="9" t="s">
        <v>10</v>
      </c>
      <c r="B14" s="9">
        <v>120</v>
      </c>
      <c r="C14" s="9">
        <v>25</v>
      </c>
      <c r="D14" s="9" t="s">
        <v>514</v>
      </c>
      <c r="E14" s="11">
        <f>VLOOKUP($A14,'gcp_rotation&amp;shift'!$A$1:$J$52,8,FALSE)</f>
        <v>5.486370743717998</v>
      </c>
      <c r="F14" s="11">
        <f>VLOOKUP($A14,'gcp_rotation&amp;shift'!$A$1:$J$52,9,FALSE)</f>
        <v>11.07881177123636</v>
      </c>
      <c r="G14" s="11">
        <f>VLOOKUP($A14,'gcp_rotation&amp;shift'!$A$1:$J$52,10,FALSE)</f>
        <v>0.4070000000000107</v>
      </c>
      <c r="H14" s="4">
        <f>(Parameters!$B$10+Parameters!$B$11)-(Parameters!$B$10+Parameters!$B$12)</f>
        <v>0.08200000000000007</v>
      </c>
      <c r="I14">
        <f t="shared" si="8"/>
        <v>0.4363323129985824</v>
      </c>
      <c r="J14">
        <f t="shared" si="9"/>
        <v>0.07431723853700536</v>
      </c>
      <c r="K14">
        <f t="shared" si="10"/>
        <v>30</v>
      </c>
      <c r="L14">
        <f t="shared" si="11"/>
        <v>-0.5235987755982988</v>
      </c>
      <c r="M14">
        <f t="shared" si="12"/>
        <v>0.06436061651215452</v>
      </c>
      <c r="N14">
        <f t="shared" si="13"/>
        <v>-0.037158619268502675</v>
      </c>
      <c r="O14">
        <f t="shared" si="14"/>
        <v>0.03465469746273739</v>
      </c>
      <c r="P14" s="10">
        <f t="shared" si="7"/>
        <v>5.550731360230153</v>
      </c>
      <c r="Q14" s="10">
        <f t="shared" si="7"/>
        <v>11.041653151967857</v>
      </c>
      <c r="R14" s="10">
        <f>G14+Parameters!$B$10+Parameters!$B$12+O14</f>
        <v>1.975654697462748</v>
      </c>
      <c r="S14" s="4">
        <f>P14+Parameters!$B$5</f>
        <v>2516605.5507313604</v>
      </c>
      <c r="T14" s="4">
        <f>Q14+Parameters!$B$6</f>
        <v>6856526.041653152</v>
      </c>
      <c r="U14" s="4">
        <f>R14+Parameters!$B$7</f>
        <v>142.8509982533517</v>
      </c>
    </row>
    <row r="15" spans="1:21" ht="15">
      <c r="A15" s="9" t="s">
        <v>12</v>
      </c>
      <c r="B15" s="9">
        <v>180</v>
      </c>
      <c r="C15" s="9">
        <v>25</v>
      </c>
      <c r="D15" s="9" t="s">
        <v>515</v>
      </c>
      <c r="E15" s="11">
        <f>VLOOKUP($A15,'gcp_rotation&amp;shift'!$A$1:$J$52,8,FALSE)</f>
        <v>-1.3898575874045491</v>
      </c>
      <c r="F15" s="11">
        <f>VLOOKUP($A15,'gcp_rotation&amp;shift'!$A$1:$J$52,9,FALSE)</f>
        <v>8.848600808531046</v>
      </c>
      <c r="G15" s="11">
        <f>VLOOKUP($A15,'gcp_rotation&amp;shift'!$A$1:$J$52,10,FALSE)</f>
        <v>0.13599999999999568</v>
      </c>
      <c r="H15" s="4">
        <f>(Parameters!$B$10+Parameters!$B$11)-(Parameters!$B$10+Parameters!$B$12)</f>
        <v>0.08200000000000007</v>
      </c>
      <c r="I15">
        <f t="shared" si="8"/>
        <v>0.4363323129985824</v>
      </c>
      <c r="J15">
        <f t="shared" si="9"/>
        <v>0.07431723853700536</v>
      </c>
      <c r="K15">
        <f t="shared" si="10"/>
        <v>90</v>
      </c>
      <c r="L15">
        <f t="shared" si="11"/>
        <v>-1.5707963267948966</v>
      </c>
      <c r="M15">
        <f t="shared" si="12"/>
        <v>4.552482498334374E-18</v>
      </c>
      <c r="N15">
        <f t="shared" si="13"/>
        <v>-0.07431723853700536</v>
      </c>
      <c r="O15">
        <f t="shared" si="14"/>
        <v>0.03465469746273739</v>
      </c>
      <c r="P15" s="10">
        <f t="shared" si="7"/>
        <v>-1.3898575874045491</v>
      </c>
      <c r="Q15" s="10">
        <f t="shared" si="7"/>
        <v>8.77428356999404</v>
      </c>
      <c r="R15" s="10">
        <f>G15+Parameters!$B$10+Parameters!$B$12+O15</f>
        <v>1.704654697462733</v>
      </c>
      <c r="S15" s="4">
        <f>P15+Parameters!$B$5</f>
        <v>2516598.6101424126</v>
      </c>
      <c r="T15" s="4">
        <f>Q15+Parameters!$B$6</f>
        <v>6856523.77428357</v>
      </c>
      <c r="U15" s="4">
        <f>R15+Parameters!$B$7</f>
        <v>142.57999825335168</v>
      </c>
    </row>
    <row r="16" spans="1:21" ht="15">
      <c r="A16" s="9" t="s">
        <v>14</v>
      </c>
      <c r="B16" s="9">
        <v>220</v>
      </c>
      <c r="C16" s="9">
        <v>40</v>
      </c>
      <c r="D16" s="9" t="s">
        <v>516</v>
      </c>
      <c r="E16" s="11">
        <f>VLOOKUP($A16,'gcp_rotation&amp;shift'!$A$1:$J$52,8,FALSE)</f>
        <v>-10.51201991038397</v>
      </c>
      <c r="F16" s="11">
        <f>VLOOKUP($A16,'gcp_rotation&amp;shift'!$A$1:$J$52,9,FALSE)</f>
        <v>4.810013363137841</v>
      </c>
      <c r="G16" s="11">
        <f>VLOOKUP($A16,'gcp_rotation&amp;shift'!$A$1:$J$52,10,FALSE)</f>
        <v>0.09999999999999432</v>
      </c>
      <c r="H16" s="4">
        <f>(Parameters!$B$10+Parameters!$B$11)-(Parameters!$B$10+Parameters!$B$12)</f>
        <v>0.08200000000000007</v>
      </c>
      <c r="I16">
        <f t="shared" si="8"/>
        <v>0.6981317007977318</v>
      </c>
      <c r="J16">
        <f t="shared" si="9"/>
        <v>0.06281564433575625</v>
      </c>
      <c r="K16">
        <f t="shared" si="10"/>
        <v>130</v>
      </c>
      <c r="L16">
        <f t="shared" si="11"/>
        <v>-2.2689280275926285</v>
      </c>
      <c r="M16">
        <f t="shared" si="12"/>
        <v>-0.04037711787350056</v>
      </c>
      <c r="N16">
        <f t="shared" si="13"/>
        <v>-0.04811957528434418</v>
      </c>
      <c r="O16">
        <f t="shared" si="14"/>
        <v>0.05270858399429627</v>
      </c>
      <c r="P16" s="10">
        <f aca="true" t="shared" si="15" ref="P16:Q19">E16+M16</f>
        <v>-10.55239702825747</v>
      </c>
      <c r="Q16" s="10">
        <f t="shared" si="15"/>
        <v>4.761893787853497</v>
      </c>
      <c r="R16" s="10">
        <f>G16+Parameters!$B$10+Parameters!$B$12+O16</f>
        <v>1.6867085839942906</v>
      </c>
      <c r="S16" s="4">
        <f>P16+Parameters!$B$5</f>
        <v>2516589.447602972</v>
      </c>
      <c r="T16" s="4">
        <f>Q16+Parameters!$B$6</f>
        <v>6856519.761893787</v>
      </c>
      <c r="U16" s="4">
        <f>R16+Parameters!$B$7</f>
        <v>142.56205213988324</v>
      </c>
    </row>
    <row r="17" spans="1:21" ht="15">
      <c r="A17" s="9" t="s">
        <v>20</v>
      </c>
      <c r="B17" s="9">
        <v>250</v>
      </c>
      <c r="C17" s="9">
        <v>30</v>
      </c>
      <c r="D17" s="9" t="s">
        <v>517</v>
      </c>
      <c r="E17" s="11">
        <f>VLOOKUP($A17,'gcp_rotation&amp;shift'!$A$1:$J$52,8,FALSE)</f>
        <v>-11.042961391154677</v>
      </c>
      <c r="F17" s="11">
        <f>VLOOKUP($A17,'gcp_rotation&amp;shift'!$A$1:$J$52,9,FALSE)</f>
        <v>13.52328721061349</v>
      </c>
      <c r="G17" s="11">
        <f>VLOOKUP($A17,'gcp_rotation&amp;shift'!$A$1:$J$52,10,FALSE)</f>
        <v>0.1490000000000009</v>
      </c>
      <c r="H17" s="4">
        <f>(Parameters!$B$10+Parameters!$B$11)-(Parameters!$B$10+Parameters!$B$12)</f>
        <v>0.08200000000000007</v>
      </c>
      <c r="I17">
        <f t="shared" si="8"/>
        <v>0.5235987755982988</v>
      </c>
      <c r="J17">
        <f t="shared" si="9"/>
        <v>0.07101408311032403</v>
      </c>
      <c r="K17">
        <f t="shared" si="10"/>
        <v>160</v>
      </c>
      <c r="L17">
        <f t="shared" si="11"/>
        <v>-2.792526803190927</v>
      </c>
      <c r="M17">
        <f t="shared" si="12"/>
        <v>-0.0667314098706487</v>
      </c>
      <c r="N17">
        <f t="shared" si="13"/>
        <v>-0.02428824688353399</v>
      </c>
      <c r="O17">
        <f t="shared" si="14"/>
        <v>0.04100000000000003</v>
      </c>
      <c r="P17" s="10">
        <f t="shared" si="15"/>
        <v>-11.109692801025325</v>
      </c>
      <c r="Q17" s="10">
        <f t="shared" si="15"/>
        <v>13.498998963729955</v>
      </c>
      <c r="R17" s="10">
        <f>G17+Parameters!$B$10+Parameters!$B$12+O17</f>
        <v>1.7240000000000009</v>
      </c>
      <c r="S17" s="4">
        <f>P17+Parameters!$B$5</f>
        <v>2516588.8903071987</v>
      </c>
      <c r="T17" s="4">
        <f>Q17+Parameters!$B$6</f>
        <v>6856528.498998963</v>
      </c>
      <c r="U17" s="4">
        <f>R17+Parameters!$B$7</f>
        <v>142.59934355588894</v>
      </c>
    </row>
    <row r="18" spans="1:21" ht="15">
      <c r="A18" s="9" t="s">
        <v>8</v>
      </c>
      <c r="B18" s="9">
        <v>140</v>
      </c>
      <c r="C18" s="9">
        <v>30</v>
      </c>
      <c r="D18" s="9" t="s">
        <v>518</v>
      </c>
      <c r="E18" s="11">
        <f>VLOOKUP($A18,'gcp_rotation&amp;shift'!$A$1:$J$52,8,FALSE)</f>
        <v>4.468074627220631</v>
      </c>
      <c r="F18" s="11">
        <f>VLOOKUP($A18,'gcp_rotation&amp;shift'!$A$1:$J$52,9,FALSE)</f>
        <v>7.110406295396388</v>
      </c>
      <c r="G18" s="11">
        <f>VLOOKUP($A18,'gcp_rotation&amp;shift'!$A$1:$J$52,10,FALSE)</f>
        <v>0.38999999999998636</v>
      </c>
      <c r="H18" s="4">
        <f>(Parameters!$B$10+Parameters!$B$11)-(Parameters!$B$10+Parameters!$B$12)</f>
        <v>0.08200000000000007</v>
      </c>
      <c r="I18">
        <f t="shared" si="8"/>
        <v>0.5235987755982988</v>
      </c>
      <c r="J18">
        <f t="shared" si="9"/>
        <v>0.07101408311032403</v>
      </c>
      <c r="K18">
        <f t="shared" si="10"/>
        <v>50</v>
      </c>
      <c r="L18">
        <f t="shared" si="11"/>
        <v>-0.8726646259971648</v>
      </c>
      <c r="M18">
        <f t="shared" si="12"/>
        <v>0.045646972736566434</v>
      </c>
      <c r="N18">
        <f t="shared" si="13"/>
        <v>-0.054399943749853</v>
      </c>
      <c r="O18">
        <f t="shared" si="14"/>
        <v>0.04100000000000003</v>
      </c>
      <c r="P18" s="10">
        <f t="shared" si="15"/>
        <v>4.513721599957197</v>
      </c>
      <c r="Q18" s="10">
        <f t="shared" si="15"/>
        <v>7.056006351646535</v>
      </c>
      <c r="R18" s="10">
        <f>G18+Parameters!$B$10+Parameters!$B$12+O18</f>
        <v>1.9649999999999863</v>
      </c>
      <c r="S18" s="4">
        <f>P18+Parameters!$B$5</f>
        <v>2516604.5137216</v>
      </c>
      <c r="T18" s="4">
        <f>Q18+Parameters!$B$6</f>
        <v>6856522.0560063515</v>
      </c>
      <c r="U18" s="4">
        <f>R18+Parameters!$B$7</f>
        <v>142.84034355588892</v>
      </c>
    </row>
    <row r="19" spans="1:21" ht="15">
      <c r="A19" s="9" t="s">
        <v>9</v>
      </c>
      <c r="B19" s="9">
        <v>125</v>
      </c>
      <c r="C19" s="9">
        <v>35</v>
      </c>
      <c r="D19" s="9" t="s">
        <v>519</v>
      </c>
      <c r="E19" s="11">
        <f>VLOOKUP($A19,'gcp_rotation&amp;shift'!$A$1:$J$52,8,FALSE)</f>
        <v>7.887418441474438</v>
      </c>
      <c r="F19" s="11">
        <f>VLOOKUP($A19,'gcp_rotation&amp;shift'!$A$1:$J$52,9,FALSE)</f>
        <v>7.255019157193601</v>
      </c>
      <c r="G19" s="11">
        <f>VLOOKUP($A19,'gcp_rotation&amp;shift'!$A$1:$J$52,10,FALSE)</f>
        <v>0.4019999999999868</v>
      </c>
      <c r="H19" s="4">
        <f>(Parameters!$B$10+Parameters!$B$11)-(Parameters!$B$10+Parameters!$B$12)</f>
        <v>0.08200000000000007</v>
      </c>
      <c r="I19">
        <f t="shared" si="8"/>
        <v>0.6108652381980153</v>
      </c>
      <c r="J19">
        <f t="shared" si="9"/>
        <v>0.06717046763169739</v>
      </c>
      <c r="K19">
        <f t="shared" si="10"/>
        <v>35</v>
      </c>
      <c r="L19">
        <f t="shared" si="11"/>
        <v>-0.6108652381980153</v>
      </c>
      <c r="M19">
        <f t="shared" si="12"/>
        <v>0.05502282587635247</v>
      </c>
      <c r="N19">
        <f t="shared" si="13"/>
        <v>-0.03852739745222227</v>
      </c>
      <c r="O19">
        <f t="shared" si="14"/>
        <v>0.047033267780785815</v>
      </c>
      <c r="P19" s="10">
        <f t="shared" si="15"/>
        <v>7.94244126735079</v>
      </c>
      <c r="Q19" s="10">
        <f t="shared" si="15"/>
        <v>7.216491759741379</v>
      </c>
      <c r="R19" s="10">
        <f>G19+Parameters!$B$10+Parameters!$B$12+O19</f>
        <v>1.9830332677807727</v>
      </c>
      <c r="S19" s="4">
        <f>P19+Parameters!$B$5</f>
        <v>2516607.9424412674</v>
      </c>
      <c r="T19" s="4">
        <f>Q19+Parameters!$B$6</f>
        <v>6856522.21649176</v>
      </c>
      <c r="U19" s="4">
        <f>R19+Parameters!$B$7</f>
        <v>142.85837682366972</v>
      </c>
    </row>
    <row r="20" spans="1:18" ht="15">
      <c r="A20" s="9" t="s">
        <v>520</v>
      </c>
      <c r="B20" s="9"/>
      <c r="C20" s="9"/>
      <c r="D20" s="9"/>
      <c r="E20" s="11"/>
      <c r="F20" s="11"/>
      <c r="G20" s="11"/>
      <c r="H20" s="4"/>
      <c r="P20" s="10"/>
      <c r="Q20" s="10"/>
      <c r="R20" s="10"/>
    </row>
    <row r="21" spans="5:18" ht="15">
      <c r="E21" s="11"/>
      <c r="F21" s="11"/>
      <c r="G21" s="11"/>
      <c r="H21" s="4"/>
      <c r="P21" s="10"/>
      <c r="Q21" s="10"/>
      <c r="R21" s="10"/>
    </row>
    <row r="22" spans="1:18" ht="15">
      <c r="A22" s="6" t="s">
        <v>159</v>
      </c>
      <c r="H22" s="4"/>
      <c r="P22" s="10"/>
      <c r="Q22" s="10"/>
      <c r="R22" s="10"/>
    </row>
    <row r="23" spans="1:10" ht="15">
      <c r="A23" s="12" t="s">
        <v>110</v>
      </c>
      <c r="B23" s="12" t="s">
        <v>111</v>
      </c>
      <c r="C23" s="12" t="s">
        <v>112</v>
      </c>
      <c r="D23" s="12" t="s">
        <v>113</v>
      </c>
      <c r="E23" s="12" t="s">
        <v>129</v>
      </c>
      <c r="F23" s="12" t="s">
        <v>130</v>
      </c>
      <c r="G23" s="12" t="s">
        <v>131</v>
      </c>
      <c r="H23" t="s">
        <v>126</v>
      </c>
      <c r="I23" t="s">
        <v>127</v>
      </c>
      <c r="J23" t="s">
        <v>128</v>
      </c>
    </row>
    <row r="24" spans="1:10" ht="15">
      <c r="A24" s="12" t="s">
        <v>521</v>
      </c>
      <c r="B24" s="12">
        <v>-2.2819</v>
      </c>
      <c r="C24" s="12">
        <v>14.5281</v>
      </c>
      <c r="D24" s="12">
        <v>1.7712</v>
      </c>
      <c r="E24" s="12">
        <v>3.01058523</v>
      </c>
      <c r="F24" s="12">
        <v>-0.22350524</v>
      </c>
      <c r="G24" s="12">
        <v>0.96234136</v>
      </c>
      <c r="H24" s="4">
        <f>B24+Parameters!$B$5</f>
        <v>2516597.7181</v>
      </c>
      <c r="I24" s="4">
        <f>C24+Parameters!$B$6</f>
        <v>6856529.5281</v>
      </c>
      <c r="J24" s="4">
        <f>D24+Parameters!$B$7</f>
        <v>142.64654355588894</v>
      </c>
    </row>
    <row r="25" spans="1:10" ht="15">
      <c r="A25" s="12" t="s">
        <v>522</v>
      </c>
      <c r="B25" s="12">
        <v>-2.2771</v>
      </c>
      <c r="C25" s="12">
        <v>14.5232</v>
      </c>
      <c r="D25" s="12">
        <v>1.7546</v>
      </c>
      <c r="E25" s="12">
        <v>3.02841187</v>
      </c>
      <c r="F25" s="12">
        <v>-0.18121078</v>
      </c>
      <c r="G25" s="12">
        <v>0.92246777</v>
      </c>
      <c r="H25" s="4">
        <f>B25+Parameters!$B$5</f>
        <v>2516597.7229</v>
      </c>
      <c r="I25" s="4">
        <f>C25+Parameters!$B$6</f>
        <v>6856529.5232</v>
      </c>
      <c r="J25" s="4">
        <f>D25+Parameters!$B$7</f>
        <v>142.62994355588896</v>
      </c>
    </row>
    <row r="26" spans="1:10" ht="15">
      <c r="A26" s="12" t="s">
        <v>523</v>
      </c>
      <c r="B26" s="12">
        <v>2.5712</v>
      </c>
      <c r="C26" s="12">
        <v>13.6775</v>
      </c>
      <c r="D26" s="12">
        <v>1.8704</v>
      </c>
      <c r="E26" s="12">
        <v>3.03597861</v>
      </c>
      <c r="F26" s="12">
        <v>0.18419394</v>
      </c>
      <c r="G26" s="12">
        <v>-1.15249098</v>
      </c>
      <c r="H26" s="4">
        <f>B26+Parameters!$B$5</f>
        <v>2516602.5712</v>
      </c>
      <c r="I26" s="4">
        <f>C26+Parameters!$B$6</f>
        <v>6856528.6775</v>
      </c>
      <c r="J26" s="4">
        <f>D26+Parameters!$B$7</f>
        <v>142.74574355588894</v>
      </c>
    </row>
    <row r="27" spans="1:10" ht="15">
      <c r="A27" s="12" t="s">
        <v>524</v>
      </c>
      <c r="B27" s="12">
        <v>2.3401</v>
      </c>
      <c r="C27" s="12">
        <v>15.716</v>
      </c>
      <c r="D27" s="12">
        <v>1.8906</v>
      </c>
      <c r="E27" s="12">
        <v>-3.118915</v>
      </c>
      <c r="F27" s="12">
        <v>0.21359931</v>
      </c>
      <c r="G27" s="12">
        <v>-1.77750022</v>
      </c>
      <c r="H27" s="4">
        <f>B27+Parameters!$B$5</f>
        <v>2516602.3401</v>
      </c>
      <c r="I27" s="4">
        <f>C27+Parameters!$B$6</f>
        <v>6856530.716</v>
      </c>
      <c r="J27" s="4">
        <f>D27+Parameters!$B$7</f>
        <v>142.76594355588895</v>
      </c>
    </row>
    <row r="28" spans="1:10" ht="15">
      <c r="A28" s="12" t="s">
        <v>525</v>
      </c>
      <c r="B28" s="12">
        <v>4.2586</v>
      </c>
      <c r="C28" s="12">
        <v>15.4871</v>
      </c>
      <c r="D28" s="12">
        <v>1.9133</v>
      </c>
      <c r="E28" s="12">
        <v>-3.1005687</v>
      </c>
      <c r="F28" s="12">
        <v>0.20427926</v>
      </c>
      <c r="G28" s="12">
        <v>-1.88960125</v>
      </c>
      <c r="H28" s="4">
        <f>B28+Parameters!$B$5</f>
        <v>2516604.2586</v>
      </c>
      <c r="I28" s="4">
        <f>C28+Parameters!$B$6</f>
        <v>6856530.4871</v>
      </c>
      <c r="J28" s="4">
        <f>D28+Parameters!$B$7</f>
        <v>142.78864355588894</v>
      </c>
    </row>
    <row r="29" spans="1:10" ht="15">
      <c r="A29" s="12" t="s">
        <v>526</v>
      </c>
      <c r="B29" s="12">
        <v>4.7657</v>
      </c>
      <c r="C29" s="12">
        <v>19.4742</v>
      </c>
      <c r="D29" s="12">
        <v>2.0062</v>
      </c>
      <c r="E29" s="12">
        <v>-2.90323335</v>
      </c>
      <c r="F29" s="12">
        <v>0.26235267</v>
      </c>
      <c r="G29" s="12">
        <v>-2.39496352</v>
      </c>
      <c r="H29" s="4">
        <f>B29+Parameters!$B$5</f>
        <v>2516604.7657</v>
      </c>
      <c r="I29" s="4">
        <f>C29+Parameters!$B$6</f>
        <v>6856534.4742</v>
      </c>
      <c r="J29" s="4">
        <f>D29+Parameters!$B$7</f>
        <v>142.88154355588895</v>
      </c>
    </row>
    <row r="30" spans="1:10" ht="15">
      <c r="A30" s="12" t="s">
        <v>527</v>
      </c>
      <c r="B30" s="12">
        <v>2.4895</v>
      </c>
      <c r="C30" s="12">
        <v>20.8387</v>
      </c>
      <c r="D30" s="12">
        <v>1.9417</v>
      </c>
      <c r="E30" s="12">
        <v>-2.8750093</v>
      </c>
      <c r="F30" s="12">
        <v>0.23767781</v>
      </c>
      <c r="G30" s="12">
        <v>-2.50097128</v>
      </c>
      <c r="H30" s="4">
        <f>B30+Parameters!$B$5</f>
        <v>2516602.4895</v>
      </c>
      <c r="I30" s="4">
        <f>C30+Parameters!$B$6</f>
        <v>6856535.8387</v>
      </c>
      <c r="J30" s="4">
        <f>D30+Parameters!$B$7</f>
        <v>142.81704355588894</v>
      </c>
    </row>
    <row r="31" spans="1:10" ht="15">
      <c r="A31" s="12" t="s">
        <v>528</v>
      </c>
      <c r="B31" s="12">
        <v>-0.5868</v>
      </c>
      <c r="C31" s="12">
        <v>20.8531</v>
      </c>
      <c r="D31" s="12">
        <v>2.0082</v>
      </c>
      <c r="E31" s="12">
        <v>-2.78872</v>
      </c>
      <c r="F31" s="12">
        <v>-0.02064543</v>
      </c>
      <c r="G31" s="12">
        <v>3.01465585</v>
      </c>
      <c r="H31" s="4">
        <f>B31+Parameters!$B$5</f>
        <v>2516599.4132</v>
      </c>
      <c r="I31" s="4">
        <f>C31+Parameters!$B$6</f>
        <v>6856535.8531</v>
      </c>
      <c r="J31" s="4">
        <f>D31+Parameters!$B$7</f>
        <v>142.88354355588893</v>
      </c>
    </row>
    <row r="32" spans="1:10" ht="15">
      <c r="A32" s="12" t="s">
        <v>529</v>
      </c>
      <c r="B32" s="12">
        <v>-1.8289</v>
      </c>
      <c r="C32" s="12">
        <v>20.4433</v>
      </c>
      <c r="D32" s="12">
        <v>1.8026</v>
      </c>
      <c r="E32" s="12">
        <v>-2.81759362</v>
      </c>
      <c r="F32" s="12">
        <v>-0.12120766</v>
      </c>
      <c r="G32" s="12">
        <v>2.70703058</v>
      </c>
      <c r="H32" s="4">
        <f>B32+Parameters!$B$5</f>
        <v>2516598.1711</v>
      </c>
      <c r="I32" s="4">
        <f>C32+Parameters!$B$6</f>
        <v>6856535.4433</v>
      </c>
      <c r="J32" s="4">
        <f>D32+Parameters!$B$7</f>
        <v>142.67794355588896</v>
      </c>
    </row>
    <row r="33" spans="1:10" ht="15">
      <c r="A33" s="12" t="s">
        <v>530</v>
      </c>
      <c r="B33" s="12">
        <v>-2.8599</v>
      </c>
      <c r="C33" s="12">
        <v>17.8624</v>
      </c>
      <c r="D33" s="12">
        <v>1.848</v>
      </c>
      <c r="E33" s="12">
        <v>-3.01261002</v>
      </c>
      <c r="F33" s="12">
        <v>-0.32363042</v>
      </c>
      <c r="G33" s="12">
        <v>1.88706923</v>
      </c>
      <c r="H33" s="4">
        <f>B33+Parameters!$B$5</f>
        <v>2516597.1401</v>
      </c>
      <c r="I33" s="4">
        <f>C33+Parameters!$B$6</f>
        <v>6856532.8624</v>
      </c>
      <c r="J33" s="4">
        <f>D33+Parameters!$B$7</f>
        <v>142.72334355588896</v>
      </c>
    </row>
    <row r="34" spans="1:10" ht="15">
      <c r="A34" s="12" t="s">
        <v>531</v>
      </c>
      <c r="B34" s="12">
        <v>1.2131</v>
      </c>
      <c r="C34" s="12">
        <v>10.8295</v>
      </c>
      <c r="D34" s="12">
        <v>1.8394</v>
      </c>
      <c r="E34" s="12">
        <v>2.80569916</v>
      </c>
      <c r="F34" s="12">
        <v>0.09791263</v>
      </c>
      <c r="G34" s="12">
        <v>-0.32791251</v>
      </c>
      <c r="H34" s="4">
        <f>B34+Parameters!$B$5</f>
        <v>2516601.2131</v>
      </c>
      <c r="I34" s="4">
        <f>C34+Parameters!$B$6</f>
        <v>6856525.8295</v>
      </c>
      <c r="J34" s="4">
        <f>D34+Parameters!$B$7</f>
        <v>142.71474355588896</v>
      </c>
    </row>
    <row r="35" spans="1:10" ht="15">
      <c r="A35" s="12" t="s">
        <v>532</v>
      </c>
      <c r="B35" s="12">
        <v>5.5612</v>
      </c>
      <c r="C35" s="12">
        <v>11.0492</v>
      </c>
      <c r="D35" s="12">
        <v>1.9847</v>
      </c>
      <c r="E35" s="12">
        <v>2.94989461</v>
      </c>
      <c r="F35" s="12">
        <v>0.30011213</v>
      </c>
      <c r="G35" s="12">
        <v>-1.05515482</v>
      </c>
      <c r="H35" s="4">
        <f>B35+Parameters!$B$5</f>
        <v>2516605.5612</v>
      </c>
      <c r="I35" s="4">
        <f>C35+Parameters!$B$6</f>
        <v>6856526.0492</v>
      </c>
      <c r="J35" s="4">
        <f>D35+Parameters!$B$7</f>
        <v>142.86004355588895</v>
      </c>
    </row>
    <row r="36" spans="1:10" ht="15">
      <c r="A36" s="12" t="s">
        <v>533</v>
      </c>
      <c r="B36" s="12">
        <v>-1.3815</v>
      </c>
      <c r="C36" s="12">
        <v>8.7717</v>
      </c>
      <c r="D36" s="12">
        <v>1.7121</v>
      </c>
      <c r="E36" s="12">
        <v>2.79674064</v>
      </c>
      <c r="F36" s="12">
        <v>-0.04461313</v>
      </c>
      <c r="G36" s="12">
        <v>0.06086938</v>
      </c>
      <c r="H36" s="4">
        <f>B36+Parameters!$B$5</f>
        <v>2516598.6185</v>
      </c>
      <c r="I36" s="4">
        <f>C36+Parameters!$B$6</f>
        <v>6856523.7717</v>
      </c>
      <c r="J36" s="4">
        <f>D36+Parameters!$B$7</f>
        <v>142.58744355588894</v>
      </c>
    </row>
    <row r="37" spans="1:10" ht="15">
      <c r="A37" s="12" t="s">
        <v>534</v>
      </c>
      <c r="B37" s="12">
        <v>-10.5446</v>
      </c>
      <c r="C37" s="12">
        <v>4.7377</v>
      </c>
      <c r="D37" s="12">
        <v>1.7025</v>
      </c>
      <c r="E37" s="12">
        <v>2.57666715</v>
      </c>
      <c r="F37" s="12">
        <v>-0.36583405</v>
      </c>
      <c r="G37" s="12">
        <v>0.47506748</v>
      </c>
      <c r="H37" s="4">
        <f>B37+Parameters!$B$5</f>
        <v>2516589.4554</v>
      </c>
      <c r="I37" s="4">
        <f>C37+Parameters!$B$6</f>
        <v>6856519.7377</v>
      </c>
      <c r="J37" s="4">
        <f>D37+Parameters!$B$7</f>
        <v>142.57784355588893</v>
      </c>
    </row>
    <row r="38" spans="1:10" ht="15">
      <c r="A38" s="12" t="s">
        <v>535</v>
      </c>
      <c r="B38" s="12">
        <v>-11.104</v>
      </c>
      <c r="C38" s="12">
        <v>13.4815</v>
      </c>
      <c r="D38" s="12">
        <v>1.7187</v>
      </c>
      <c r="E38" s="12">
        <v>2.95075952</v>
      </c>
      <c r="F38" s="12">
        <v>-0.53812698</v>
      </c>
      <c r="G38" s="12">
        <v>1.17292079</v>
      </c>
      <c r="H38" s="4">
        <f>B38+Parameters!$B$5</f>
        <v>2516588.896</v>
      </c>
      <c r="I38" s="4">
        <f>C38+Parameters!$B$6</f>
        <v>6856528.4815</v>
      </c>
      <c r="J38" s="4">
        <f>D38+Parameters!$B$7</f>
        <v>142.59404355588896</v>
      </c>
    </row>
    <row r="39" spans="1:10" ht="15">
      <c r="A39" s="12" t="s">
        <v>536</v>
      </c>
      <c r="B39" s="12">
        <v>4.4934</v>
      </c>
      <c r="C39" s="12">
        <v>7.0645</v>
      </c>
      <c r="D39" s="12">
        <v>1.9483</v>
      </c>
      <c r="E39" s="12">
        <v>2.77530628</v>
      </c>
      <c r="F39" s="12">
        <v>0.22139152</v>
      </c>
      <c r="G39" s="12">
        <v>-0.57802493</v>
      </c>
      <c r="H39" s="4">
        <f>B39+Parameters!$B$5</f>
        <v>2516604.4934</v>
      </c>
      <c r="I39" s="4">
        <f>C39+Parameters!$B$6</f>
        <v>6856522.0645</v>
      </c>
      <c r="J39" s="4">
        <f>D39+Parameters!$B$7</f>
        <v>142.82364355588894</v>
      </c>
    </row>
    <row r="40" spans="1:10" ht="15">
      <c r="A40" s="12" t="s">
        <v>537</v>
      </c>
      <c r="B40" s="12">
        <v>7.9359</v>
      </c>
      <c r="C40" s="12">
        <v>7.2119</v>
      </c>
      <c r="D40" s="12">
        <v>1.9836</v>
      </c>
      <c r="E40" s="12">
        <v>2.67722831</v>
      </c>
      <c r="F40" s="12">
        <v>0.41134404</v>
      </c>
      <c r="G40" s="12">
        <v>-0.71264662</v>
      </c>
      <c r="H40" s="4">
        <f>B40+Parameters!$B$5</f>
        <v>2516607.9359</v>
      </c>
      <c r="I40" s="4">
        <f>C40+Parameters!$B$6</f>
        <v>6856522.2119</v>
      </c>
      <c r="J40" s="4">
        <f>D40+Parameters!$B$7</f>
        <v>142.85894355588894</v>
      </c>
    </row>
    <row r="41" spans="1:10" ht="15">
      <c r="A41" s="12"/>
      <c r="B41" s="12"/>
      <c r="C41" s="12"/>
      <c r="D41" s="12"/>
      <c r="E41" s="12"/>
      <c r="F41" s="12"/>
      <c r="G41" s="12"/>
      <c r="H41" s="4"/>
      <c r="I41" s="4"/>
      <c r="J41" s="4"/>
    </row>
    <row r="42" spans="1:10" ht="15">
      <c r="A42" s="12"/>
      <c r="B42" s="12"/>
      <c r="C42" s="12"/>
      <c r="D42" s="12"/>
      <c r="E42" s="12"/>
      <c r="F42" s="12"/>
      <c r="G42" s="12"/>
      <c r="H42" s="4"/>
      <c r="I42" s="4"/>
      <c r="J42" s="4"/>
    </row>
    <row r="43" spans="1:10" ht="15">
      <c r="A43" s="12"/>
      <c r="B43" s="12"/>
      <c r="C43" s="12"/>
      <c r="D43" s="12"/>
      <c r="E43" s="12"/>
      <c r="F43" s="12"/>
      <c r="G43" s="12"/>
      <c r="H43" s="4"/>
      <c r="I43" s="4"/>
      <c r="J43" s="4"/>
    </row>
    <row r="44" spans="1:10" ht="15">
      <c r="A44" s="12"/>
      <c r="B44" s="12"/>
      <c r="C44" s="12"/>
      <c r="D44" s="12"/>
      <c r="E44" s="12"/>
      <c r="F44" s="12"/>
      <c r="G44" s="12"/>
      <c r="H44" s="4"/>
      <c r="I44" s="4"/>
      <c r="J44" s="4"/>
    </row>
    <row r="45" spans="1:10" ht="15">
      <c r="A45" s="12"/>
      <c r="B45" s="12"/>
      <c r="C45" s="12"/>
      <c r="D45" s="12"/>
      <c r="E45" s="12"/>
      <c r="F45" s="12"/>
      <c r="G45" s="12"/>
      <c r="H45" s="4"/>
      <c r="I45" s="4"/>
      <c r="J45" s="4"/>
    </row>
    <row r="46" spans="1:10" ht="15">
      <c r="A46" s="12"/>
      <c r="B46" s="12"/>
      <c r="C46" s="12"/>
      <c r="D46" s="12"/>
      <c r="E46" s="12"/>
      <c r="F46" s="12"/>
      <c r="G46" s="12"/>
      <c r="H46" s="4"/>
      <c r="I46" s="4"/>
      <c r="J46" s="4"/>
    </row>
    <row r="47" spans="1:10" ht="15">
      <c r="A47" s="12"/>
      <c r="B47" s="12"/>
      <c r="C47" s="12"/>
      <c r="D47" s="12"/>
      <c r="E47" s="12"/>
      <c r="F47" s="12"/>
      <c r="G47" s="12"/>
      <c r="H47" s="4"/>
      <c r="I47" s="4"/>
      <c r="J47" s="4"/>
    </row>
    <row r="48" spans="1:10" ht="15">
      <c r="A48" s="12"/>
      <c r="B48" s="12"/>
      <c r="C48" s="12"/>
      <c r="D48" s="12"/>
      <c r="E48" s="12"/>
      <c r="F48" s="12"/>
      <c r="G48" s="12"/>
      <c r="H48" s="4"/>
      <c r="I48" s="4"/>
      <c r="J48" s="4"/>
    </row>
    <row r="49" spans="1:10" ht="15">
      <c r="A49" s="12"/>
      <c r="B49" s="12"/>
      <c r="C49" s="12"/>
      <c r="D49" s="12"/>
      <c r="E49" s="12"/>
      <c r="F49" s="12"/>
      <c r="G49" s="12"/>
      <c r="H49" s="4"/>
      <c r="I49" s="4"/>
      <c r="J49" s="4"/>
    </row>
    <row r="50" spans="1:10" ht="15">
      <c r="A50" s="12"/>
      <c r="B50" s="12"/>
      <c r="C50" s="12"/>
      <c r="D50" s="12"/>
      <c r="E50" s="12"/>
      <c r="F50" s="12"/>
      <c r="G50" s="12"/>
      <c r="H50" s="4"/>
      <c r="I50" s="4"/>
      <c r="J50" s="4"/>
    </row>
    <row r="51" spans="1:10" ht="15">
      <c r="A51" s="12"/>
      <c r="B51" s="12"/>
      <c r="C51" s="12"/>
      <c r="D51" s="12"/>
      <c r="E51" s="12"/>
      <c r="F51" s="12"/>
      <c r="G51" s="12"/>
      <c r="H51" s="4"/>
      <c r="I51" s="4"/>
      <c r="J51" s="4"/>
    </row>
    <row r="52" spans="1:10" ht="15">
      <c r="A52" s="12"/>
      <c r="B52" s="12"/>
      <c r="C52" s="12"/>
      <c r="D52" s="12"/>
      <c r="E52" s="12"/>
      <c r="F52" s="12"/>
      <c r="G52" s="12"/>
      <c r="H52" s="4"/>
      <c r="I52" s="4"/>
      <c r="J52" s="4"/>
    </row>
    <row r="53" spans="1:10" ht="15">
      <c r="A53" s="12"/>
      <c r="B53" s="12"/>
      <c r="C53" s="12"/>
      <c r="D53" s="12"/>
      <c r="E53" s="12"/>
      <c r="F53" s="12"/>
      <c r="G53" s="12"/>
      <c r="H53" s="4"/>
      <c r="I53" s="4"/>
      <c r="J53" s="4"/>
    </row>
    <row r="54" spans="1:10" ht="15">
      <c r="A54" s="12"/>
      <c r="E54" s="12"/>
      <c r="F54" s="12"/>
      <c r="G54" s="12"/>
      <c r="H54" s="4"/>
      <c r="I54" s="4"/>
      <c r="J54" s="4"/>
    </row>
    <row r="55" spans="1:10" ht="15">
      <c r="A55" s="12"/>
      <c r="E55" s="12"/>
      <c r="F55" s="12"/>
      <c r="G55" s="12"/>
      <c r="H55" s="4"/>
      <c r="I55" s="4"/>
      <c r="J55" s="4"/>
    </row>
    <row r="56" ht="15">
      <c r="A56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C1">
      <selection activeCell="S3" sqref="S3:U21"/>
    </sheetView>
  </sheetViews>
  <sheetFormatPr defaultColWidth="9.140625" defaultRowHeight="15"/>
  <cols>
    <col min="1" max="1" width="13.140625" style="0" customWidth="1"/>
    <col min="4" max="4" width="9.28125" style="0" bestFit="1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36</v>
      </c>
      <c r="B3" s="9">
        <v>260</v>
      </c>
      <c r="C3" s="9">
        <v>10</v>
      </c>
      <c r="D3" s="9" t="s">
        <v>538</v>
      </c>
      <c r="E3" s="11">
        <f>VLOOKUP($A3,'gcp_rotation&amp;shift'!$A$1:$J$52,8,FALSE)</f>
        <v>-8.220192448236048</v>
      </c>
      <c r="F3" s="11">
        <f>VLOOKUP($A3,'gcp_rotation&amp;shift'!$A$1:$J$52,9,FALSE)</f>
        <v>23.492915462702513</v>
      </c>
      <c r="G3" s="11">
        <f>VLOOKUP($A3,'gcp_rotation&amp;shift'!$A$1:$J$52,10,FALSE)</f>
        <v>0.2849999999999966</v>
      </c>
      <c r="H3" s="4">
        <f>(Parameters!$B$10+Parameters!$B$11)-(Parameters!$B$10+Parameters!$B$12)</f>
        <v>0.08200000000000007</v>
      </c>
      <c r="I3">
        <f>RADIANS(C3)</f>
        <v>0.17453292519943295</v>
      </c>
      <c r="J3">
        <f>H3*COS(I3)</f>
        <v>0.08075423574700114</v>
      </c>
      <c r="K3">
        <f>IF(B3-90&gt;0,B3-90,B3-90+360)</f>
        <v>170</v>
      </c>
      <c r="L3">
        <f>IF(K3&gt;=180,RADIANS(360-K3),-RADIANS(K3))</f>
        <v>-2.9670597283903604</v>
      </c>
      <c r="M3">
        <f>J3*COS(L3)</f>
        <v>-0.07952739745222231</v>
      </c>
      <c r="N3">
        <f>J3*SIN(L3)</f>
        <v>-0.014022825876352426</v>
      </c>
      <c r="O3">
        <f>H3*SIN(I3)</f>
        <v>0.0142391505686883</v>
      </c>
      <c r="P3" s="10">
        <f>E3+M3</f>
        <v>-8.299719845688271</v>
      </c>
      <c r="Q3" s="10">
        <f>F3+N3</f>
        <v>23.47889263682616</v>
      </c>
      <c r="R3" s="10">
        <f>G3+Parameters!$B$10+Parameters!$B$12+O3</f>
        <v>1.833239150568685</v>
      </c>
      <c r="S3" s="4">
        <f>P3+Parameters!$B$5</f>
        <v>2516591.700280154</v>
      </c>
      <c r="T3" s="4">
        <f>Q3+Parameters!$B$6</f>
        <v>6856538.4788926365</v>
      </c>
      <c r="U3" s="4">
        <f>R3+Parameters!$B$7</f>
        <v>142.70858270645763</v>
      </c>
    </row>
    <row r="4" spans="1:21" ht="15">
      <c r="A4" s="9" t="s">
        <v>59</v>
      </c>
      <c r="B4" s="9">
        <v>240</v>
      </c>
      <c r="C4" s="9">
        <v>15</v>
      </c>
      <c r="D4" s="9" t="s">
        <v>539</v>
      </c>
      <c r="E4" s="11">
        <f>VLOOKUP($A4,'gcp_rotation&amp;shift'!$A$1:$J$52,8,FALSE)</f>
        <v>-10.110167081467807</v>
      </c>
      <c r="F4" s="11">
        <f>VLOOKUP($A4,'gcp_rotation&amp;shift'!$A$1:$J$52,9,FALSE)</f>
        <v>20.917660934850574</v>
      </c>
      <c r="G4" s="11">
        <f>VLOOKUP($A4,'gcp_rotation&amp;shift'!$A$1:$J$52,10,FALSE)</f>
        <v>0.24399999999999977</v>
      </c>
      <c r="H4" s="4">
        <f>(Parameters!$B$10+Parameters!$B$11)-(Parameters!$B$10+Parameters!$B$12)</f>
        <v>0.08200000000000007</v>
      </c>
      <c r="I4">
        <f aca="true" t="shared" si="0" ref="I4:I21">RADIANS(C4)</f>
        <v>0.2617993877991494</v>
      </c>
      <c r="J4">
        <f aca="true" t="shared" si="1" ref="J4:J21">H4*COS(I4)</f>
        <v>0.07920591775570367</v>
      </c>
      <c r="K4">
        <f aca="true" t="shared" si="2" ref="K4:K21">IF(B4-90&gt;0,B4-90,B4-90+360)</f>
        <v>150</v>
      </c>
      <c r="L4">
        <f aca="true" t="shared" si="3" ref="L4:L21">IF(K4&gt;=180,RADIANS(360-K4),-RADIANS(K4))</f>
        <v>-2.6179938779914944</v>
      </c>
      <c r="M4">
        <f aca="true" t="shared" si="4" ref="M4:M21">J4*COS(L4)</f>
        <v>-0.06859433690650031</v>
      </c>
      <c r="N4">
        <f aca="true" t="shared" si="5" ref="N4:N21">J4*SIN(L4)</f>
        <v>-0.03960295887785183</v>
      </c>
      <c r="O4">
        <f aca="true" t="shared" si="6" ref="O4:O21">H4*SIN(I4)</f>
        <v>0.02122316169840672</v>
      </c>
      <c r="P4" s="10">
        <f aca="true" t="shared" si="7" ref="P4:Q21">E4+M4</f>
        <v>-10.178761418374307</v>
      </c>
      <c r="Q4" s="10">
        <f t="shared" si="7"/>
        <v>20.878057975972723</v>
      </c>
      <c r="R4" s="10">
        <f>G4+Parameters!$B$10+Parameters!$B$12+O4</f>
        <v>1.7992231616984065</v>
      </c>
      <c r="S4" s="4">
        <f>P4+Parameters!$B$5</f>
        <v>2516589.8212385816</v>
      </c>
      <c r="T4" s="4">
        <f>Q4+Parameters!$B$6</f>
        <v>6856535.878057976</v>
      </c>
      <c r="U4" s="4">
        <f>R4+Parameters!$B$7</f>
        <v>142.67456671758734</v>
      </c>
    </row>
    <row r="5" spans="1:21" ht="15">
      <c r="A5" s="9" t="s">
        <v>35</v>
      </c>
      <c r="B5" s="9">
        <v>220</v>
      </c>
      <c r="C5" s="9">
        <v>10</v>
      </c>
      <c r="D5" s="9" t="s">
        <v>540</v>
      </c>
      <c r="E5" s="11">
        <f>VLOOKUP($A5,'gcp_rotation&amp;shift'!$A$1:$J$52,8,FALSE)</f>
        <v>-7.187450627330691</v>
      </c>
      <c r="F5" s="11">
        <f>VLOOKUP($A5,'gcp_rotation&amp;shift'!$A$1:$J$52,9,FALSE)</f>
        <v>21.513054525479674</v>
      </c>
      <c r="G5" s="11">
        <f>VLOOKUP($A5,'gcp_rotation&amp;shift'!$A$1:$J$52,10,FALSE)</f>
        <v>0.20400000000000773</v>
      </c>
      <c r="H5" s="4">
        <f>(Parameters!$B$10+Parameters!$B$11)-(Parameters!$B$10+Parameters!$B$12)</f>
        <v>0.08200000000000007</v>
      </c>
      <c r="I5">
        <f t="shared" si="0"/>
        <v>0.17453292519943295</v>
      </c>
      <c r="J5">
        <f t="shared" si="1"/>
        <v>0.08075423574700114</v>
      </c>
      <c r="K5">
        <f t="shared" si="2"/>
        <v>130</v>
      </c>
      <c r="L5">
        <f t="shared" si="3"/>
        <v>-2.2689280275926285</v>
      </c>
      <c r="M5">
        <f t="shared" si="4"/>
        <v>-0.05190782216787815</v>
      </c>
      <c r="N5">
        <f t="shared" si="5"/>
        <v>-0.06186133355231015</v>
      </c>
      <c r="O5">
        <f t="shared" si="6"/>
        <v>0.0142391505686883</v>
      </c>
      <c r="P5" s="10">
        <f t="shared" si="7"/>
        <v>-7.239358449498569</v>
      </c>
      <c r="Q5" s="10">
        <f t="shared" si="7"/>
        <v>21.451193191927363</v>
      </c>
      <c r="R5" s="10">
        <f>G5+Parameters!$B$10+Parameters!$B$12+O5</f>
        <v>1.752239150568696</v>
      </c>
      <c r="S5" s="4">
        <f>P5+Parameters!$B$5</f>
        <v>2516592.7606415506</v>
      </c>
      <c r="T5" s="4">
        <f>Q5+Parameters!$B$6</f>
        <v>6856536.451193192</v>
      </c>
      <c r="U5" s="4">
        <f>R5+Parameters!$B$7</f>
        <v>142.62758270645764</v>
      </c>
    </row>
    <row r="6" spans="1:21" ht="15">
      <c r="A6" s="9" t="s">
        <v>24</v>
      </c>
      <c r="B6" s="9">
        <v>185</v>
      </c>
      <c r="C6" s="9">
        <v>15</v>
      </c>
      <c r="D6" s="9" t="s">
        <v>541</v>
      </c>
      <c r="E6" s="11">
        <f>VLOOKUP($A6,'gcp_rotation&amp;shift'!$A$1:$J$52,8,FALSE)</f>
        <v>-6.576704875100404</v>
      </c>
      <c r="F6" s="11">
        <f>VLOOKUP($A6,'gcp_rotation&amp;shift'!$A$1:$J$52,9,FALSE)</f>
        <v>18.167738602496684</v>
      </c>
      <c r="G6" s="11">
        <f>VLOOKUP($A6,'gcp_rotation&amp;shift'!$A$1:$J$52,10,FALSE)</f>
        <v>0.2510000000000048</v>
      </c>
      <c r="H6" s="4">
        <f>(Parameters!$B$10+Parameters!$B$11)-(Parameters!$B$10+Parameters!$B$12)</f>
        <v>0.08200000000000007</v>
      </c>
      <c r="I6">
        <f t="shared" si="0"/>
        <v>0.2617993877991494</v>
      </c>
      <c r="J6">
        <f t="shared" si="1"/>
        <v>0.07920591775570367</v>
      </c>
      <c r="K6">
        <f t="shared" si="2"/>
        <v>95</v>
      </c>
      <c r="L6">
        <f t="shared" si="3"/>
        <v>-1.6580627893946132</v>
      </c>
      <c r="M6">
        <f t="shared" si="4"/>
        <v>-0.006903250592008285</v>
      </c>
      <c r="N6">
        <f t="shared" si="5"/>
        <v>-0.07890451532572285</v>
      </c>
      <c r="O6">
        <f t="shared" si="6"/>
        <v>0.02122316169840672</v>
      </c>
      <c r="P6" s="10">
        <f t="shared" si="7"/>
        <v>-6.583608125692412</v>
      </c>
      <c r="Q6" s="10">
        <f t="shared" si="7"/>
        <v>18.088834087170962</v>
      </c>
      <c r="R6" s="10">
        <f>G6+Parameters!$B$10+Parameters!$B$12+O6</f>
        <v>1.8062231616984115</v>
      </c>
      <c r="S6" s="4">
        <f>P6+Parameters!$B$5</f>
        <v>2516593.416391874</v>
      </c>
      <c r="T6" s="4">
        <f>Q6+Parameters!$B$6</f>
        <v>6856533.088834087</v>
      </c>
      <c r="U6" s="4">
        <f>R6+Parameters!$B$7</f>
        <v>142.68156671758734</v>
      </c>
    </row>
    <row r="7" spans="1:21" ht="15">
      <c r="A7" s="9" t="s">
        <v>25</v>
      </c>
      <c r="B7" s="9">
        <v>210</v>
      </c>
      <c r="C7" s="9">
        <v>15</v>
      </c>
      <c r="D7" s="9" t="s">
        <v>542</v>
      </c>
      <c r="E7" s="11">
        <f>VLOOKUP($A7,'gcp_rotation&amp;shift'!$A$1:$J$52,8,FALSE)</f>
        <v>-8.93868720671162</v>
      </c>
      <c r="F7" s="11">
        <f>VLOOKUP($A7,'gcp_rotation&amp;shift'!$A$1:$J$52,9,FALSE)</f>
        <v>18.007010680623353</v>
      </c>
      <c r="G7" s="11">
        <f>VLOOKUP($A7,'gcp_rotation&amp;shift'!$A$1:$J$52,10,FALSE)</f>
        <v>0.242999999999995</v>
      </c>
      <c r="H7" s="4">
        <f>(Parameters!$B$10+Parameters!$B$11)-(Parameters!$B$10+Parameters!$B$12)</f>
        <v>0.08200000000000007</v>
      </c>
      <c r="I7">
        <f t="shared" si="0"/>
        <v>0.2617993877991494</v>
      </c>
      <c r="J7">
        <f t="shared" si="1"/>
        <v>0.07920591775570367</v>
      </c>
      <c r="K7">
        <f t="shared" si="2"/>
        <v>120</v>
      </c>
      <c r="L7">
        <f t="shared" si="3"/>
        <v>-2.0943951023931953</v>
      </c>
      <c r="M7">
        <f t="shared" si="4"/>
        <v>-0.03960295887785181</v>
      </c>
      <c r="N7">
        <f t="shared" si="5"/>
        <v>-0.06859433690650031</v>
      </c>
      <c r="O7">
        <f t="shared" si="6"/>
        <v>0.02122316169840672</v>
      </c>
      <c r="P7" s="10">
        <f t="shared" si="7"/>
        <v>-8.978290165589472</v>
      </c>
      <c r="Q7" s="10">
        <f t="shared" si="7"/>
        <v>17.938416343716852</v>
      </c>
      <c r="R7" s="10">
        <f>G7+Parameters!$B$10+Parameters!$B$12+O7</f>
        <v>1.7982231616984017</v>
      </c>
      <c r="S7" s="4">
        <f>P7+Parameters!$B$5</f>
        <v>2516591.021709834</v>
      </c>
      <c r="T7" s="4">
        <f>Q7+Parameters!$B$6</f>
        <v>6856532.938416344</v>
      </c>
      <c r="U7" s="4">
        <f>R7+Parameters!$B$7</f>
        <v>142.67356671758733</v>
      </c>
    </row>
    <row r="8" spans="1:21" ht="15">
      <c r="A8" s="9" t="s">
        <v>20</v>
      </c>
      <c r="B8" s="9">
        <v>210</v>
      </c>
      <c r="C8" s="9">
        <v>25</v>
      </c>
      <c r="D8" s="9" t="s">
        <v>543</v>
      </c>
      <c r="E8" s="11">
        <f>VLOOKUP($A8,'gcp_rotation&amp;shift'!$A$1:$J$52,8,FALSE)</f>
        <v>-11.042961391154677</v>
      </c>
      <c r="F8" s="11">
        <f>VLOOKUP($A8,'gcp_rotation&amp;shift'!$A$1:$J$52,9,FALSE)</f>
        <v>13.52328721061349</v>
      </c>
      <c r="G8" s="11">
        <f>VLOOKUP($A8,'gcp_rotation&amp;shift'!$A$1:$J$52,10,FALSE)</f>
        <v>0.1490000000000009</v>
      </c>
      <c r="H8" s="4">
        <f>(Parameters!$B$10+Parameters!$B$11)-(Parameters!$B$10+Parameters!$B$12)</f>
        <v>0.08200000000000007</v>
      </c>
      <c r="I8">
        <f t="shared" si="0"/>
        <v>0.4363323129985824</v>
      </c>
      <c r="J8">
        <f t="shared" si="1"/>
        <v>0.07431723853700536</v>
      </c>
      <c r="K8">
        <f t="shared" si="2"/>
        <v>120</v>
      </c>
      <c r="L8">
        <f t="shared" si="3"/>
        <v>-2.0943951023931953</v>
      </c>
      <c r="M8">
        <f t="shared" si="4"/>
        <v>-0.03715861926850267</v>
      </c>
      <c r="N8">
        <f t="shared" si="5"/>
        <v>-0.06436061651215452</v>
      </c>
      <c r="O8">
        <f t="shared" si="6"/>
        <v>0.03465469746273739</v>
      </c>
      <c r="P8" s="10">
        <f t="shared" si="7"/>
        <v>-11.08012001042318</v>
      </c>
      <c r="Q8" s="10">
        <f t="shared" si="7"/>
        <v>13.458926594101335</v>
      </c>
      <c r="R8" s="10">
        <f>G8+Parameters!$B$10+Parameters!$B$12+O8</f>
        <v>1.7176546974627382</v>
      </c>
      <c r="S8" s="4">
        <f>P8+Parameters!$B$5</f>
        <v>2516588.9198799897</v>
      </c>
      <c r="T8" s="4">
        <f>Q8+Parameters!$B$6</f>
        <v>6856528.458926594</v>
      </c>
      <c r="U8" s="4">
        <f>R8+Parameters!$B$7</f>
        <v>142.59299825335168</v>
      </c>
    </row>
    <row r="9" spans="1:21" ht="15">
      <c r="A9" s="9" t="s">
        <v>19</v>
      </c>
      <c r="B9" s="9">
        <v>210</v>
      </c>
      <c r="C9" s="9">
        <v>35</v>
      </c>
      <c r="D9" s="9" t="s">
        <v>544</v>
      </c>
      <c r="E9" s="11">
        <f>VLOOKUP($A9,'gcp_rotation&amp;shift'!$A$1:$J$52,8,FALSE)</f>
        <v>-12.969031885731965</v>
      </c>
      <c r="F9" s="11">
        <f>VLOOKUP($A9,'gcp_rotation&amp;shift'!$A$1:$J$52,9,FALSE)</f>
        <v>9.922385038807988</v>
      </c>
      <c r="G9" s="11">
        <f>VLOOKUP($A9,'gcp_rotation&amp;shift'!$A$1:$J$52,10,FALSE)</f>
        <v>0.13900000000001</v>
      </c>
      <c r="H9" s="4">
        <f>(Parameters!$B$10+Parameters!$B$11)-(Parameters!$B$10+Parameters!$B$12)</f>
        <v>0.08200000000000007</v>
      </c>
      <c r="I9">
        <f t="shared" si="0"/>
        <v>0.6108652381980153</v>
      </c>
      <c r="J9">
        <f t="shared" si="1"/>
        <v>0.06717046763169739</v>
      </c>
      <c r="K9">
        <f t="shared" si="2"/>
        <v>120</v>
      </c>
      <c r="L9">
        <f t="shared" si="3"/>
        <v>-2.0943951023931953</v>
      </c>
      <c r="M9">
        <f t="shared" si="4"/>
        <v>-0.03358523381584868</v>
      </c>
      <c r="N9">
        <f t="shared" si="5"/>
        <v>-0.0581713313531303</v>
      </c>
      <c r="O9">
        <f t="shared" si="6"/>
        <v>0.047033267780785815</v>
      </c>
      <c r="P9" s="10">
        <f t="shared" si="7"/>
        <v>-13.002617119547814</v>
      </c>
      <c r="Q9" s="10">
        <f t="shared" si="7"/>
        <v>9.864213707454859</v>
      </c>
      <c r="R9" s="10">
        <f>G9+Parameters!$B$10+Parameters!$B$12+O9</f>
        <v>1.720033267780796</v>
      </c>
      <c r="S9" s="4">
        <f>P9+Parameters!$B$5</f>
        <v>2516586.9973828807</v>
      </c>
      <c r="T9" s="4">
        <f>Q9+Parameters!$B$6</f>
        <v>6856524.864213708</v>
      </c>
      <c r="U9" s="4">
        <f>R9+Parameters!$B$7</f>
        <v>142.59537682366974</v>
      </c>
    </row>
    <row r="10" spans="1:21" ht="15">
      <c r="A10" s="9" t="s">
        <v>14</v>
      </c>
      <c r="B10" s="9">
        <v>190</v>
      </c>
      <c r="C10" s="9">
        <v>40</v>
      </c>
      <c r="D10" s="9" t="s">
        <v>545</v>
      </c>
      <c r="E10" s="11">
        <f>VLOOKUP($A10,'gcp_rotation&amp;shift'!$A$1:$J$52,8,FALSE)</f>
        <v>-10.51201991038397</v>
      </c>
      <c r="F10" s="11">
        <f>VLOOKUP($A10,'gcp_rotation&amp;shift'!$A$1:$J$52,9,FALSE)</f>
        <v>4.810013363137841</v>
      </c>
      <c r="G10" s="11">
        <f>VLOOKUP($A10,'gcp_rotation&amp;shift'!$A$1:$J$52,10,FALSE)</f>
        <v>0.09999999999999432</v>
      </c>
      <c r="H10" s="4">
        <f>(Parameters!$B$10+Parameters!$B$11)-(Parameters!$B$10+Parameters!$B$12)</f>
        <v>0.08200000000000007</v>
      </c>
      <c r="I10">
        <f t="shared" si="0"/>
        <v>0.6981317007977318</v>
      </c>
      <c r="J10">
        <f t="shared" si="1"/>
        <v>0.06281564433575625</v>
      </c>
      <c r="K10">
        <f t="shared" si="2"/>
        <v>100</v>
      </c>
      <c r="L10">
        <f t="shared" si="3"/>
        <v>-1.7453292519943295</v>
      </c>
      <c r="M10">
        <f t="shared" si="4"/>
        <v>-0.010907822167878105</v>
      </c>
      <c r="N10">
        <f t="shared" si="5"/>
        <v>-0.06186133355231014</v>
      </c>
      <c r="O10">
        <f t="shared" si="6"/>
        <v>0.05270858399429627</v>
      </c>
      <c r="P10" s="10">
        <f t="shared" si="7"/>
        <v>-10.522927732551848</v>
      </c>
      <c r="Q10" s="10">
        <f t="shared" si="7"/>
        <v>4.7481520295855315</v>
      </c>
      <c r="R10" s="10">
        <f>G10+Parameters!$B$10+Parameters!$B$12+O10</f>
        <v>1.6867085839942906</v>
      </c>
      <c r="S10" s="4">
        <f>P10+Parameters!$B$5</f>
        <v>2516589.4770722673</v>
      </c>
      <c r="T10" s="4">
        <f>Q10+Parameters!$B$6</f>
        <v>6856519.74815203</v>
      </c>
      <c r="U10" s="4">
        <f>R10+Parameters!$B$7</f>
        <v>142.56205213988324</v>
      </c>
    </row>
    <row r="11" spans="1:21" ht="15">
      <c r="A11" s="9" t="s">
        <v>13</v>
      </c>
      <c r="B11" s="9">
        <v>185</v>
      </c>
      <c r="C11" s="9">
        <v>35</v>
      </c>
      <c r="D11" s="9" t="s">
        <v>546</v>
      </c>
      <c r="E11" s="11">
        <f>VLOOKUP($A11,'gcp_rotation&amp;shift'!$A$1:$J$52,8,FALSE)</f>
        <v>-6.856730571947992</v>
      </c>
      <c r="F11" s="11">
        <f>VLOOKUP($A11,'gcp_rotation&amp;shift'!$A$1:$J$52,9,FALSE)</f>
        <v>7.505638124421239</v>
      </c>
      <c r="G11" s="11">
        <f>VLOOKUP($A11,'gcp_rotation&amp;shift'!$A$1:$J$52,10,FALSE)</f>
        <v>0.12399999999999523</v>
      </c>
      <c r="H11" s="4">
        <f>(Parameters!$B$10+Parameters!$B$11)-(Parameters!$B$10+Parameters!$B$12)</f>
        <v>0.08200000000000007</v>
      </c>
      <c r="I11">
        <f t="shared" si="0"/>
        <v>0.6108652381980153</v>
      </c>
      <c r="J11">
        <f t="shared" si="1"/>
        <v>0.06717046763169739</v>
      </c>
      <c r="K11">
        <f t="shared" si="2"/>
        <v>95</v>
      </c>
      <c r="L11">
        <f t="shared" si="3"/>
        <v>-1.6580627893946132</v>
      </c>
      <c r="M11">
        <f t="shared" si="4"/>
        <v>-0.005854291997148122</v>
      </c>
      <c r="N11">
        <f t="shared" si="5"/>
        <v>-0.06691486372304015</v>
      </c>
      <c r="O11">
        <f t="shared" si="6"/>
        <v>0.047033267780785815</v>
      </c>
      <c r="P11" s="10">
        <f t="shared" si="7"/>
        <v>-6.86258486394514</v>
      </c>
      <c r="Q11" s="10">
        <f t="shared" si="7"/>
        <v>7.438723260698199</v>
      </c>
      <c r="R11" s="10">
        <f>G11+Parameters!$B$10+Parameters!$B$12+O11</f>
        <v>1.7050332677807811</v>
      </c>
      <c r="S11" s="4">
        <f>P11+Parameters!$B$5</f>
        <v>2516593.137415136</v>
      </c>
      <c r="T11" s="4">
        <f>Q11+Parameters!$B$6</f>
        <v>6856522.438723261</v>
      </c>
      <c r="U11" s="4">
        <f>R11+Parameters!$B$7</f>
        <v>142.58037682366972</v>
      </c>
    </row>
    <row r="12" spans="1:21" ht="15">
      <c r="A12" s="9" t="s">
        <v>60</v>
      </c>
      <c r="B12" s="9">
        <v>265</v>
      </c>
      <c r="C12" s="9">
        <v>30</v>
      </c>
      <c r="D12" s="9" t="s">
        <v>547</v>
      </c>
      <c r="E12" s="11">
        <f>VLOOKUP($A12,'gcp_rotation&amp;shift'!$A$1:$J$52,8,FALSE)</f>
        <v>-12.353245934471488</v>
      </c>
      <c r="F12" s="11">
        <f>VLOOKUP($A12,'gcp_rotation&amp;shift'!$A$1:$J$52,9,FALSE)</f>
        <v>23.637403801083565</v>
      </c>
      <c r="G12" s="11">
        <f>VLOOKUP($A12,'gcp_rotation&amp;shift'!$A$1:$J$52,10,FALSE)</f>
        <v>0.2189999999999941</v>
      </c>
      <c r="H12" s="4">
        <f>(Parameters!$B$10+Parameters!$B$11)-(Parameters!$B$10+Parameters!$B$12)</f>
        <v>0.08200000000000007</v>
      </c>
      <c r="I12">
        <f t="shared" si="0"/>
        <v>0.5235987755982988</v>
      </c>
      <c r="J12">
        <f t="shared" si="1"/>
        <v>0.07101408311032403</v>
      </c>
      <c r="K12">
        <f t="shared" si="2"/>
        <v>175</v>
      </c>
      <c r="L12">
        <f t="shared" si="3"/>
        <v>-3.0543261909900767</v>
      </c>
      <c r="M12">
        <f t="shared" si="4"/>
        <v>-0.07074385308435138</v>
      </c>
      <c r="N12">
        <f t="shared" si="5"/>
        <v>-0.00618928515902422</v>
      </c>
      <c r="O12">
        <f t="shared" si="6"/>
        <v>0.04100000000000003</v>
      </c>
      <c r="P12" s="10">
        <f t="shared" si="7"/>
        <v>-12.42398978755584</v>
      </c>
      <c r="Q12" s="10">
        <f t="shared" si="7"/>
        <v>23.63121451592454</v>
      </c>
      <c r="R12" s="10">
        <f>G12+Parameters!$B$10+Parameters!$B$12+O12</f>
        <v>1.793999999999994</v>
      </c>
      <c r="S12" s="4">
        <f>P12+Parameters!$B$5</f>
        <v>2516587.5760102123</v>
      </c>
      <c r="T12" s="4">
        <f>Q12+Parameters!$B$6</f>
        <v>6856538.631214516</v>
      </c>
      <c r="U12" s="4">
        <f>R12+Parameters!$B$7</f>
        <v>142.66934355588893</v>
      </c>
    </row>
    <row r="13" spans="1:21" ht="15">
      <c r="A13" s="9" t="s">
        <v>61</v>
      </c>
      <c r="B13" s="9">
        <v>265</v>
      </c>
      <c r="C13" s="9">
        <v>35</v>
      </c>
      <c r="D13" s="9" t="s">
        <v>548</v>
      </c>
      <c r="E13" s="11">
        <f>VLOOKUP($A13,'gcp_rotation&amp;shift'!$A$1:$J$52,8,FALSE)</f>
        <v>-16.175352678634226</v>
      </c>
      <c r="F13" s="11">
        <f>VLOOKUP($A13,'gcp_rotation&amp;shift'!$A$1:$J$52,9,FALSE)</f>
        <v>23.594496506266296</v>
      </c>
      <c r="G13" s="11">
        <f>VLOOKUP($A13,'gcp_rotation&amp;shift'!$A$1:$J$52,10,FALSE)</f>
        <v>0.20300000000000296</v>
      </c>
      <c r="H13" s="4">
        <f>(Parameters!$B$10+Parameters!$B$11)-(Parameters!$B$10+Parameters!$B$12)</f>
        <v>0.08200000000000007</v>
      </c>
      <c r="I13">
        <f t="shared" si="0"/>
        <v>0.6108652381980153</v>
      </c>
      <c r="J13">
        <f t="shared" si="1"/>
        <v>0.06717046763169739</v>
      </c>
      <c r="K13">
        <f t="shared" si="2"/>
        <v>175</v>
      </c>
      <c r="L13">
        <f t="shared" si="3"/>
        <v>-3.0543261909900767</v>
      </c>
      <c r="M13">
        <f t="shared" si="4"/>
        <v>-0.06691486372304015</v>
      </c>
      <c r="N13">
        <f t="shared" si="5"/>
        <v>-0.005854291997148119</v>
      </c>
      <c r="O13">
        <f t="shared" si="6"/>
        <v>0.047033267780785815</v>
      </c>
      <c r="P13" s="10">
        <f t="shared" si="7"/>
        <v>-16.242267542357265</v>
      </c>
      <c r="Q13" s="10">
        <f t="shared" si="7"/>
        <v>23.588642214269147</v>
      </c>
      <c r="R13" s="10">
        <f>G13+Parameters!$B$10+Parameters!$B$12+O13</f>
        <v>1.7840332677807889</v>
      </c>
      <c r="S13" s="4">
        <f>P13+Parameters!$B$5</f>
        <v>2516583.7577324575</v>
      </c>
      <c r="T13" s="4">
        <f>Q13+Parameters!$B$6</f>
        <v>6856538.588642214</v>
      </c>
      <c r="U13" s="4">
        <f>R13+Parameters!$B$7</f>
        <v>142.65937682366973</v>
      </c>
    </row>
    <row r="14" spans="1:21" ht="15">
      <c r="A14" s="9" t="s">
        <v>62</v>
      </c>
      <c r="B14" s="9">
        <v>260</v>
      </c>
      <c r="C14" s="9">
        <v>40</v>
      </c>
      <c r="D14" s="9" t="s">
        <v>549</v>
      </c>
      <c r="E14" s="11">
        <f>VLOOKUP($A14,'gcp_rotation&amp;shift'!$A$1:$J$52,8,FALSE)</f>
        <v>-19.477473293431103</v>
      </c>
      <c r="F14" s="11">
        <f>VLOOKUP($A14,'gcp_rotation&amp;shift'!$A$1:$J$52,9,FALSE)</f>
        <v>21.914630009792745</v>
      </c>
      <c r="G14" s="11">
        <f>VLOOKUP($A14,'gcp_rotation&amp;shift'!$A$1:$J$52,10,FALSE)</f>
        <v>0.6419999999999959</v>
      </c>
      <c r="H14" s="4">
        <f>(Parameters!$B$10+Parameters!$B$11)-(Parameters!$B$10+Parameters!$B$12)</f>
        <v>0.08200000000000007</v>
      </c>
      <c r="I14">
        <f t="shared" si="0"/>
        <v>0.6981317007977318</v>
      </c>
      <c r="J14">
        <f t="shared" si="1"/>
        <v>0.06281564433575625</v>
      </c>
      <c r="K14">
        <f t="shared" si="2"/>
        <v>170</v>
      </c>
      <c r="L14">
        <f t="shared" si="3"/>
        <v>-2.9670597283903604</v>
      </c>
      <c r="M14">
        <f t="shared" si="4"/>
        <v>-0.06186133355231014</v>
      </c>
      <c r="N14">
        <f t="shared" si="5"/>
        <v>-0.010907822167878103</v>
      </c>
      <c r="O14">
        <f t="shared" si="6"/>
        <v>0.05270858399429627</v>
      </c>
      <c r="P14" s="10">
        <f t="shared" si="7"/>
        <v>-19.539334626983415</v>
      </c>
      <c r="Q14" s="10">
        <f t="shared" si="7"/>
        <v>21.90372218762487</v>
      </c>
      <c r="R14" s="10">
        <f>G14+Parameters!$B$10+Parameters!$B$12+O14</f>
        <v>2.2287085839942926</v>
      </c>
      <c r="S14" s="4">
        <f>P14+Parameters!$B$5</f>
        <v>2516580.460665373</v>
      </c>
      <c r="T14" s="4">
        <f>Q14+Parameters!$B$6</f>
        <v>6856536.9037221875</v>
      </c>
      <c r="U14" s="4">
        <f>R14+Parameters!$B$7</f>
        <v>143.10405213988324</v>
      </c>
    </row>
    <row r="15" spans="1:21" ht="15">
      <c r="A15" s="9" t="s">
        <v>37</v>
      </c>
      <c r="B15" s="9">
        <v>0</v>
      </c>
      <c r="C15" s="9">
        <v>10</v>
      </c>
      <c r="D15" s="9" t="s">
        <v>550</v>
      </c>
      <c r="E15" s="11">
        <f>VLOOKUP($A15,'gcp_rotation&amp;shift'!$A$1:$J$52,8,FALSE)</f>
        <v>-4.27257372951135</v>
      </c>
      <c r="F15" s="11">
        <f>VLOOKUP($A15,'gcp_rotation&amp;shift'!$A$1:$J$52,9,FALSE)</f>
        <v>27.57282470818609</v>
      </c>
      <c r="G15" s="11">
        <f>VLOOKUP($A15,'gcp_rotation&amp;shift'!$A$1:$J$52,10,FALSE)</f>
        <v>0.3300000000000125</v>
      </c>
      <c r="H15" s="4">
        <f>(Parameters!$B$10+Parameters!$B$11)-(Parameters!$B$10+Parameters!$B$12)</f>
        <v>0.08200000000000007</v>
      </c>
      <c r="I15">
        <f>RADIANS(C15)</f>
        <v>0.17453292519943295</v>
      </c>
      <c r="J15">
        <f>H15*COS(I15)</f>
        <v>0.08075423574700114</v>
      </c>
      <c r="K15">
        <f>IF(B15-90&gt;0,B15-90,B15-90+360)</f>
        <v>270</v>
      </c>
      <c r="L15">
        <f>IF(K15&gt;=180,RADIANS(360-K15),-RADIANS(K15))</f>
        <v>1.5707963267948966</v>
      </c>
      <c r="M15">
        <f>J15*COS(L15)</f>
        <v>4.9467963576382444E-18</v>
      </c>
      <c r="N15">
        <f>J15*SIN(L15)</f>
        <v>0.08075423574700114</v>
      </c>
      <c r="O15">
        <f>H15*SIN(I15)</f>
        <v>0.0142391505686883</v>
      </c>
      <c r="P15" s="10">
        <f aca="true" t="shared" si="8" ref="P15:Q17">E15+M15</f>
        <v>-4.27257372951135</v>
      </c>
      <c r="Q15" s="10">
        <f t="shared" si="8"/>
        <v>27.65357894393309</v>
      </c>
      <c r="R15" s="10">
        <f>G15+Parameters!$B$10+Parameters!$B$12+O15</f>
        <v>1.8782391505687008</v>
      </c>
      <c r="S15" s="4">
        <f>P15+Parameters!$B$5</f>
        <v>2516595.7274262705</v>
      </c>
      <c r="T15" s="4">
        <f>Q15+Parameters!$B$6</f>
        <v>6856542.653578944</v>
      </c>
      <c r="U15" s="4">
        <f>R15+Parameters!$B$7</f>
        <v>142.75358270645765</v>
      </c>
    </row>
    <row r="16" spans="1:21" ht="15">
      <c r="A16" s="9" t="s">
        <v>39</v>
      </c>
      <c r="B16" s="9">
        <v>315</v>
      </c>
      <c r="C16" s="9">
        <v>20</v>
      </c>
      <c r="D16" s="9" t="s">
        <v>551</v>
      </c>
      <c r="E16" s="11">
        <f>VLOOKUP($A16,'gcp_rotation&amp;shift'!$A$1:$J$52,8,FALSE)</f>
        <v>-9.110381212551147</v>
      </c>
      <c r="F16" s="11">
        <f>VLOOKUP($A16,'gcp_rotation&amp;shift'!$A$1:$J$52,9,FALSE)</f>
        <v>28.89126270636916</v>
      </c>
      <c r="G16" s="11">
        <f>VLOOKUP($A16,'gcp_rotation&amp;shift'!$A$1:$J$52,10,FALSE)</f>
        <v>0.257000000000005</v>
      </c>
      <c r="H16" s="4">
        <f>(Parameters!$B$10+Parameters!$B$11)-(Parameters!$B$10+Parameters!$B$12)</f>
        <v>0.08200000000000007</v>
      </c>
      <c r="I16">
        <f>RADIANS(C16)</f>
        <v>0.3490658503988659</v>
      </c>
      <c r="J16">
        <f>H16*COS(I16)</f>
        <v>0.07705479490444456</v>
      </c>
      <c r="K16">
        <f>IF(B16-90&gt;0,B16-90,B16-90+360)</f>
        <v>225</v>
      </c>
      <c r="L16">
        <f>IF(K16&gt;=180,RADIANS(360-K16),-RADIANS(K16))</f>
        <v>2.356194490192345</v>
      </c>
      <c r="M16">
        <f>J16*COS(L16)</f>
        <v>-0.05448596799987137</v>
      </c>
      <c r="N16">
        <f>J16*SIN(L16)</f>
        <v>0.054485967999871376</v>
      </c>
      <c r="O16">
        <f>H16*SIN(I16)</f>
        <v>0.028045651752704858</v>
      </c>
      <c r="P16" s="10">
        <f t="shared" si="8"/>
        <v>-9.164867180551019</v>
      </c>
      <c r="Q16" s="10">
        <f t="shared" si="8"/>
        <v>28.94574867436903</v>
      </c>
      <c r="R16" s="10">
        <f>G16+Parameters!$B$10+Parameters!$B$12+O16</f>
        <v>1.8190456517527098</v>
      </c>
      <c r="S16" s="4">
        <f>P16+Parameters!$B$5</f>
        <v>2516590.8351328196</v>
      </c>
      <c r="T16" s="4">
        <f>Q16+Parameters!$B$6</f>
        <v>6856543.945748675</v>
      </c>
      <c r="U16" s="4">
        <f>R16+Parameters!$B$7</f>
        <v>142.69438920764165</v>
      </c>
    </row>
    <row r="17" spans="1:21" ht="15">
      <c r="A17" s="9" t="s">
        <v>40</v>
      </c>
      <c r="B17" s="9">
        <v>350</v>
      </c>
      <c r="C17" s="9">
        <v>20</v>
      </c>
      <c r="D17" s="9" t="s">
        <v>552</v>
      </c>
      <c r="E17" s="11">
        <f>VLOOKUP($A17,'gcp_rotation&amp;shift'!$A$1:$J$52,8,FALSE)</f>
        <v>-5.695341388694942</v>
      </c>
      <c r="F17" s="11">
        <f>VLOOKUP($A17,'gcp_rotation&amp;shift'!$A$1:$J$52,9,FALSE)</f>
        <v>31.866217328235507</v>
      </c>
      <c r="G17" s="11">
        <f>VLOOKUP($A17,'gcp_rotation&amp;shift'!$A$1:$J$52,10,FALSE)</f>
        <v>0.3480000000000132</v>
      </c>
      <c r="H17" s="4">
        <f>(Parameters!$B$10+Parameters!$B$11)-(Parameters!$B$10+Parameters!$B$12)</f>
        <v>0.08200000000000007</v>
      </c>
      <c r="I17">
        <f>RADIANS(C17)</f>
        <v>0.3490658503988659</v>
      </c>
      <c r="J17">
        <f>H17*COS(I17)</f>
        <v>0.07705479490444456</v>
      </c>
      <c r="K17">
        <f>IF(B17-90&gt;0,B17-90,B17-90+360)</f>
        <v>260</v>
      </c>
      <c r="L17">
        <f>IF(K17&gt;=180,RADIANS(360-K17),-RADIANS(K17))</f>
        <v>1.7453292519943295</v>
      </c>
      <c r="M17">
        <f>J17*COS(L17)</f>
        <v>-0.013380424715655865</v>
      </c>
      <c r="N17">
        <f>J17*SIN(L17)</f>
        <v>0.07588415942866258</v>
      </c>
      <c r="O17">
        <f>H17*SIN(I17)</f>
        <v>0.028045651752704858</v>
      </c>
      <c r="P17" s="10">
        <f t="shared" si="8"/>
        <v>-5.708721813410598</v>
      </c>
      <c r="Q17" s="10">
        <f t="shared" si="8"/>
        <v>31.94210148766417</v>
      </c>
      <c r="R17" s="10">
        <f>G17+Parameters!$B$10+Parameters!$B$12+O17</f>
        <v>1.910045651752718</v>
      </c>
      <c r="S17" s="4">
        <f>P17+Parameters!$B$5</f>
        <v>2516594.2912781867</v>
      </c>
      <c r="T17" s="4">
        <f>Q17+Parameters!$B$6</f>
        <v>6856546.942101488</v>
      </c>
      <c r="U17" s="4">
        <f>R17+Parameters!$B$7</f>
        <v>142.78538920764166</v>
      </c>
    </row>
    <row r="18" spans="1:21" ht="15">
      <c r="A18" s="9" t="s">
        <v>63</v>
      </c>
      <c r="B18" s="9">
        <v>335</v>
      </c>
      <c r="C18" s="9">
        <v>35</v>
      </c>
      <c r="D18" s="9" t="s">
        <v>553</v>
      </c>
      <c r="E18" s="11">
        <f>VLOOKUP($A18,'gcp_rotation&amp;shift'!$A$1:$J$52,8,FALSE)</f>
        <v>-8.689209705684334</v>
      </c>
      <c r="F18" s="11">
        <f>VLOOKUP($A18,'gcp_rotation&amp;shift'!$A$1:$J$52,9,FALSE)</f>
        <v>36.805011158809066</v>
      </c>
      <c r="G18" s="11">
        <f>VLOOKUP($A18,'gcp_rotation&amp;shift'!$A$1:$J$52,10,FALSE)</f>
        <v>0.4420000000000073</v>
      </c>
      <c r="H18" s="4">
        <f>(Parameters!$B$10+Parameters!$B$11)-(Parameters!$B$10+Parameters!$B$12)</f>
        <v>0.08200000000000007</v>
      </c>
      <c r="I18">
        <f t="shared" si="0"/>
        <v>0.6108652381980153</v>
      </c>
      <c r="J18">
        <f t="shared" si="1"/>
        <v>0.06717046763169739</v>
      </c>
      <c r="K18">
        <f t="shared" si="2"/>
        <v>245</v>
      </c>
      <c r="L18">
        <f t="shared" si="3"/>
        <v>2.007128639793479</v>
      </c>
      <c r="M18">
        <f t="shared" si="4"/>
        <v>-0.028387466270817858</v>
      </c>
      <c r="N18">
        <f t="shared" si="5"/>
        <v>0.06087711787350059</v>
      </c>
      <c r="O18">
        <f t="shared" si="6"/>
        <v>0.047033267780785815</v>
      </c>
      <c r="P18" s="10">
        <f t="shared" si="7"/>
        <v>-8.717597171955152</v>
      </c>
      <c r="Q18" s="10">
        <f t="shared" si="7"/>
        <v>36.86588827668257</v>
      </c>
      <c r="R18" s="10">
        <f>G18+Parameters!$B$10+Parameters!$B$12+O18</f>
        <v>2.023033267780793</v>
      </c>
      <c r="S18" s="4">
        <f>P18+Parameters!$B$5</f>
        <v>2516591.282402828</v>
      </c>
      <c r="T18" s="4">
        <f>Q18+Parameters!$B$6</f>
        <v>6856551.865888277</v>
      </c>
      <c r="U18" s="4">
        <f>R18+Parameters!$B$7</f>
        <v>142.89837682366974</v>
      </c>
    </row>
    <row r="19" spans="1:21" ht="15">
      <c r="A19" s="9" t="s">
        <v>41</v>
      </c>
      <c r="B19" s="9">
        <v>350</v>
      </c>
      <c r="C19" s="9">
        <v>35</v>
      </c>
      <c r="D19" s="9" t="s">
        <v>554</v>
      </c>
      <c r="E19" s="11">
        <f>VLOOKUP($A19,'gcp_rotation&amp;shift'!$A$1:$J$52,8,FALSE)</f>
        <v>-6.9238322684541345</v>
      </c>
      <c r="F19" s="11">
        <f>VLOOKUP($A19,'gcp_rotation&amp;shift'!$A$1:$J$52,9,FALSE)</f>
        <v>38.16387079283595</v>
      </c>
      <c r="G19" s="11">
        <f>VLOOKUP($A19,'gcp_rotation&amp;shift'!$A$1:$J$52,10,FALSE)</f>
        <v>0.44599999999999795</v>
      </c>
      <c r="H19" s="4">
        <f>(Parameters!$B$10+Parameters!$B$11)-(Parameters!$B$10+Parameters!$B$12)</f>
        <v>0.08200000000000007</v>
      </c>
      <c r="I19">
        <f t="shared" si="0"/>
        <v>0.6108652381980153</v>
      </c>
      <c r="J19">
        <f t="shared" si="1"/>
        <v>0.06717046763169739</v>
      </c>
      <c r="K19">
        <f t="shared" si="2"/>
        <v>260</v>
      </c>
      <c r="L19">
        <f t="shared" si="3"/>
        <v>1.7453292519943295</v>
      </c>
      <c r="M19">
        <f t="shared" si="4"/>
        <v>-0.011664029297279778</v>
      </c>
      <c r="N19">
        <f t="shared" si="5"/>
        <v>0.06614999729715115</v>
      </c>
      <c r="O19">
        <f t="shared" si="6"/>
        <v>0.047033267780785815</v>
      </c>
      <c r="P19" s="10">
        <f t="shared" si="7"/>
        <v>-6.935496297751414</v>
      </c>
      <c r="Q19" s="10">
        <f t="shared" si="7"/>
        <v>38.2300207901331</v>
      </c>
      <c r="R19" s="10">
        <f>G19+Parameters!$B$10+Parameters!$B$12+O19</f>
        <v>2.0270332677807836</v>
      </c>
      <c r="S19" s="4">
        <f>P19+Parameters!$B$5</f>
        <v>2516593.0645037023</v>
      </c>
      <c r="T19" s="4">
        <f>Q19+Parameters!$B$6</f>
        <v>6856553.23002079</v>
      </c>
      <c r="U19" s="4">
        <f>R19+Parameters!$B$7</f>
        <v>142.90237682366973</v>
      </c>
    </row>
    <row r="20" spans="1:21" ht="15">
      <c r="A20" s="9" t="s">
        <v>42</v>
      </c>
      <c r="B20" s="9">
        <v>345</v>
      </c>
      <c r="C20" s="9">
        <v>40</v>
      </c>
      <c r="D20" s="9" t="s">
        <v>555</v>
      </c>
      <c r="E20" s="11">
        <f>VLOOKUP($A20,'gcp_rotation&amp;shift'!$A$1:$J$52,8,FALSE)</f>
        <v>-7.964313126169145</v>
      </c>
      <c r="F20" s="11">
        <f>VLOOKUP($A20,'gcp_rotation&amp;shift'!$A$1:$J$52,9,FALSE)</f>
        <v>40.45114856027067</v>
      </c>
      <c r="G20" s="11">
        <f>VLOOKUP($A20,'gcp_rotation&amp;shift'!$A$1:$J$52,10,FALSE)</f>
        <v>0.4989999999999952</v>
      </c>
      <c r="H20" s="4">
        <f>(Parameters!$B$10+Parameters!$B$11)-(Parameters!$B$10+Parameters!$B$12)</f>
        <v>0.08200000000000007</v>
      </c>
      <c r="I20">
        <f t="shared" si="0"/>
        <v>0.6981317007977318</v>
      </c>
      <c r="J20">
        <f t="shared" si="1"/>
        <v>0.06281564433575625</v>
      </c>
      <c r="K20">
        <f t="shared" si="2"/>
        <v>255</v>
      </c>
      <c r="L20">
        <f t="shared" si="3"/>
        <v>1.8325957145940461</v>
      </c>
      <c r="M20">
        <f t="shared" si="4"/>
        <v>-0.016257885084480003</v>
      </c>
      <c r="N20">
        <f t="shared" si="5"/>
        <v>0.06067525315889558</v>
      </c>
      <c r="O20">
        <f t="shared" si="6"/>
        <v>0.05270858399429627</v>
      </c>
      <c r="P20" s="10">
        <f t="shared" si="7"/>
        <v>-7.980571011253625</v>
      </c>
      <c r="Q20" s="10">
        <f t="shared" si="7"/>
        <v>40.511823813429565</v>
      </c>
      <c r="R20" s="10">
        <f>G20+Parameters!$B$10+Parameters!$B$12+O20</f>
        <v>2.085708583994292</v>
      </c>
      <c r="S20" s="4">
        <f>P20+Parameters!$B$5</f>
        <v>2516592.019428989</v>
      </c>
      <c r="T20" s="4">
        <f>Q20+Parameters!$B$6</f>
        <v>6856555.511823813</v>
      </c>
      <c r="U20" s="4">
        <f>R20+Parameters!$B$7</f>
        <v>142.96105213988324</v>
      </c>
    </row>
    <row r="21" spans="1:21" ht="15">
      <c r="A21" s="9" t="s">
        <v>43</v>
      </c>
      <c r="B21" s="9">
        <v>330</v>
      </c>
      <c r="C21" s="9">
        <v>40</v>
      </c>
      <c r="D21" s="9" t="s">
        <v>556</v>
      </c>
      <c r="E21" s="11">
        <f>VLOOKUP($A21,'gcp_rotation&amp;shift'!$A$1:$J$52,8,FALSE)</f>
        <v>-10.285169408656657</v>
      </c>
      <c r="F21" s="11">
        <f>VLOOKUP($A21,'gcp_rotation&amp;shift'!$A$1:$J$52,9,FALSE)</f>
        <v>39.87876222655177</v>
      </c>
      <c r="G21" s="11">
        <f>VLOOKUP($A21,'gcp_rotation&amp;shift'!$A$1:$J$52,10,FALSE)</f>
        <v>0.38800000000000523</v>
      </c>
      <c r="H21" s="4">
        <f>(Parameters!$B$10+Parameters!$B$11)-(Parameters!$B$10+Parameters!$B$12)</f>
        <v>0.08200000000000007</v>
      </c>
      <c r="I21">
        <f t="shared" si="0"/>
        <v>0.6981317007977318</v>
      </c>
      <c r="J21">
        <f t="shared" si="1"/>
        <v>0.06281564433575625</v>
      </c>
      <c r="K21">
        <f t="shared" si="2"/>
        <v>240</v>
      </c>
      <c r="L21">
        <f t="shared" si="3"/>
        <v>2.0943951023931953</v>
      </c>
      <c r="M21">
        <f t="shared" si="4"/>
        <v>-0.03140782216787811</v>
      </c>
      <c r="N21">
        <f t="shared" si="5"/>
        <v>0.05439994374985299</v>
      </c>
      <c r="O21">
        <f t="shared" si="6"/>
        <v>0.05270858399429627</v>
      </c>
      <c r="P21" s="10">
        <f t="shared" si="7"/>
        <v>-10.316577230824535</v>
      </c>
      <c r="Q21" s="10">
        <f t="shared" si="7"/>
        <v>39.93316217030162</v>
      </c>
      <c r="R21" s="10">
        <f>G21+Parameters!$B$10+Parameters!$B$12+O21</f>
        <v>1.9747085839943015</v>
      </c>
      <c r="S21" s="4">
        <f>P21+Parameters!$B$5</f>
        <v>2516589.683422769</v>
      </c>
      <c r="T21" s="4">
        <f>Q21+Parameters!$B$6</f>
        <v>6856554.93316217</v>
      </c>
      <c r="U21" s="4">
        <f>R21+Parameters!$B$7</f>
        <v>142.85005213988325</v>
      </c>
    </row>
    <row r="22" spans="1:18" ht="15">
      <c r="A22" s="9" t="s">
        <v>557</v>
      </c>
      <c r="B22" s="9"/>
      <c r="C22" s="9"/>
      <c r="D22" s="9"/>
      <c r="E22" s="11"/>
      <c r="F22" s="11"/>
      <c r="G22" s="11"/>
      <c r="H22" s="4"/>
      <c r="P22" s="10"/>
      <c r="Q22" s="10"/>
      <c r="R22" s="10"/>
    </row>
    <row r="23" spans="5:18" ht="15">
      <c r="E23" s="11"/>
      <c r="F23" s="11"/>
      <c r="G23" s="11"/>
      <c r="H23" s="4"/>
      <c r="P23" s="10"/>
      <c r="Q23" s="10"/>
      <c r="R23" s="10"/>
    </row>
    <row r="24" spans="1:18" ht="15">
      <c r="A24" s="6" t="s">
        <v>159</v>
      </c>
      <c r="H24" s="4"/>
      <c r="P24" s="10"/>
      <c r="Q24" s="10"/>
      <c r="R24" s="10"/>
    </row>
    <row r="25" spans="1:10" ht="15">
      <c r="A25" s="12" t="s">
        <v>110</v>
      </c>
      <c r="B25" s="12" t="s">
        <v>111</v>
      </c>
      <c r="C25" s="12" t="s">
        <v>112</v>
      </c>
      <c r="D25" s="12" t="s">
        <v>113</v>
      </c>
      <c r="E25" s="12" t="s">
        <v>129</v>
      </c>
      <c r="F25" s="12" t="s">
        <v>130</v>
      </c>
      <c r="G25" s="12" t="s">
        <v>131</v>
      </c>
      <c r="H25" t="s">
        <v>126</v>
      </c>
      <c r="I25" t="s">
        <v>127</v>
      </c>
      <c r="J25" t="s">
        <v>128</v>
      </c>
    </row>
    <row r="26" spans="1:10" ht="15">
      <c r="A26" s="12" t="s">
        <v>558</v>
      </c>
      <c r="B26" s="12">
        <v>-8.2913</v>
      </c>
      <c r="C26" s="12">
        <v>23.4901</v>
      </c>
      <c r="D26" s="12">
        <v>1.826</v>
      </c>
      <c r="E26" s="12">
        <v>-3.13563509</v>
      </c>
      <c r="F26" s="12">
        <v>-0.2873977</v>
      </c>
      <c r="G26" s="12">
        <v>1.46420063</v>
      </c>
      <c r="H26" s="4">
        <f>B26+Parameters!$B$5</f>
        <v>2516591.7087</v>
      </c>
      <c r="I26" s="4">
        <f>C26+Parameters!$B$6</f>
        <v>6856538.4901</v>
      </c>
      <c r="J26" s="4">
        <f>D26+Parameters!$B$7</f>
        <v>142.70134355588894</v>
      </c>
    </row>
    <row r="27" spans="1:10" ht="15">
      <c r="A27" s="12" t="s">
        <v>559</v>
      </c>
      <c r="B27" s="12">
        <v>-10.1845</v>
      </c>
      <c r="C27" s="12">
        <v>20.8565</v>
      </c>
      <c r="D27" s="12">
        <v>1.8017</v>
      </c>
      <c r="E27" s="12">
        <v>2.952966</v>
      </c>
      <c r="F27" s="12">
        <v>-0.42959869</v>
      </c>
      <c r="G27" s="12">
        <v>1.06543607</v>
      </c>
      <c r="H27" s="4">
        <f>B27+Parameters!$B$5</f>
        <v>2516589.8155</v>
      </c>
      <c r="I27" s="4">
        <f>C27+Parameters!$B$6</f>
        <v>6856535.8565</v>
      </c>
      <c r="J27" s="4">
        <f>D27+Parameters!$B$7</f>
        <v>142.67704355588896</v>
      </c>
    </row>
    <row r="28" spans="1:10" ht="15">
      <c r="A28" s="12" t="s">
        <v>560</v>
      </c>
      <c r="B28" s="12">
        <v>-7.2461</v>
      </c>
      <c r="C28" s="12">
        <v>21.4445</v>
      </c>
      <c r="D28" s="12">
        <v>1.7334</v>
      </c>
      <c r="E28" s="12">
        <v>3.04235049</v>
      </c>
      <c r="F28" s="12">
        <v>-0.20222166</v>
      </c>
      <c r="G28" s="12">
        <v>0.94034578</v>
      </c>
      <c r="H28" s="4">
        <f>B28+Parameters!$B$5</f>
        <v>2516592.7539</v>
      </c>
      <c r="I28" s="4">
        <f>C28+Parameters!$B$6</f>
        <v>6856536.4445</v>
      </c>
      <c r="J28" s="4">
        <f>D28+Parameters!$B$7</f>
        <v>142.60874355588894</v>
      </c>
    </row>
    <row r="29" spans="1:10" ht="15">
      <c r="A29" s="12" t="s">
        <v>561</v>
      </c>
      <c r="B29" s="12">
        <v>-6.5982</v>
      </c>
      <c r="C29" s="12">
        <v>18.0781</v>
      </c>
      <c r="D29" s="12">
        <v>1.8111</v>
      </c>
      <c r="E29" s="12">
        <v>2.7789789</v>
      </c>
      <c r="F29" s="12">
        <v>-0.13101735</v>
      </c>
      <c r="G29" s="12">
        <v>0.22599435</v>
      </c>
      <c r="H29" s="4">
        <f>B29+Parameters!$B$5</f>
        <v>2516593.4018</v>
      </c>
      <c r="I29" s="4">
        <f>C29+Parameters!$B$6</f>
        <v>6856533.0781</v>
      </c>
      <c r="J29" s="4">
        <f>D29+Parameters!$B$7</f>
        <v>142.68644355588896</v>
      </c>
    </row>
    <row r="30" spans="1:10" ht="15">
      <c r="A30" s="12" t="s">
        <v>562</v>
      </c>
      <c r="B30" s="12">
        <v>-8.9835</v>
      </c>
      <c r="C30" s="12">
        <v>17.9475</v>
      </c>
      <c r="D30" s="12">
        <v>1.8089</v>
      </c>
      <c r="E30" s="12">
        <v>2.81463157</v>
      </c>
      <c r="F30" s="12">
        <v>-0.22413747</v>
      </c>
      <c r="G30" s="12">
        <v>0.47706694</v>
      </c>
      <c r="H30" s="4">
        <f>B30+Parameters!$B$5</f>
        <v>2516591.0165</v>
      </c>
      <c r="I30" s="4">
        <f>C30+Parameters!$B$6</f>
        <v>6856532.9475</v>
      </c>
      <c r="J30" s="4">
        <f>D30+Parameters!$B$7</f>
        <v>142.68424355588894</v>
      </c>
    </row>
    <row r="31" spans="1:10" ht="15">
      <c r="A31" s="12" t="s">
        <v>563</v>
      </c>
      <c r="B31" s="12">
        <v>-11.0764</v>
      </c>
      <c r="C31" s="12">
        <v>13.4694</v>
      </c>
      <c r="D31" s="12">
        <v>1.7205</v>
      </c>
      <c r="E31" s="12">
        <v>2.68033316</v>
      </c>
      <c r="F31" s="12">
        <v>-0.29308907</v>
      </c>
      <c r="G31" s="12">
        <v>0.44879301</v>
      </c>
      <c r="H31" s="4">
        <f>B31+Parameters!$B$5</f>
        <v>2516588.9236</v>
      </c>
      <c r="I31" s="4">
        <f>C31+Parameters!$B$6</f>
        <v>6856528.4694</v>
      </c>
      <c r="J31" s="4">
        <f>D31+Parameters!$B$7</f>
        <v>142.59584355588893</v>
      </c>
    </row>
    <row r="32" spans="1:10" ht="15">
      <c r="A32" s="12" t="s">
        <v>564</v>
      </c>
      <c r="B32" s="12">
        <v>-12.9979</v>
      </c>
      <c r="C32" s="12">
        <v>9.8647</v>
      </c>
      <c r="D32" s="12">
        <v>1.7095</v>
      </c>
      <c r="E32" s="12">
        <v>2.53172758</v>
      </c>
      <c r="F32" s="12">
        <v>-0.30686433</v>
      </c>
      <c r="G32" s="12">
        <v>0.33647448</v>
      </c>
      <c r="H32" s="4">
        <f>B32+Parameters!$B$5</f>
        <v>2516587.0021</v>
      </c>
      <c r="I32" s="4">
        <f>C32+Parameters!$B$6</f>
        <v>6856524.8647</v>
      </c>
      <c r="J32" s="4">
        <f>D32+Parameters!$B$7</f>
        <v>142.58484355588894</v>
      </c>
    </row>
    <row r="33" spans="1:10" ht="15">
      <c r="A33" s="12" t="s">
        <v>565</v>
      </c>
      <c r="B33" s="12">
        <v>-10.5269</v>
      </c>
      <c r="C33" s="12">
        <v>4.7476</v>
      </c>
      <c r="D33" s="12">
        <v>1.693</v>
      </c>
      <c r="E33" s="12">
        <v>2.36096946</v>
      </c>
      <c r="F33" s="12">
        <v>-0.22720354</v>
      </c>
      <c r="G33" s="12">
        <v>0.17605714</v>
      </c>
      <c r="H33" s="4">
        <f>B33+Parameters!$B$5</f>
        <v>2516589.4731</v>
      </c>
      <c r="I33" s="4">
        <f>C33+Parameters!$B$6</f>
        <v>6856519.7476</v>
      </c>
      <c r="J33" s="4">
        <f>D33+Parameters!$B$7</f>
        <v>142.56834355588896</v>
      </c>
    </row>
    <row r="34" spans="1:10" ht="15">
      <c r="A34" s="12" t="s">
        <v>566</v>
      </c>
      <c r="B34" s="12">
        <v>-6.8512</v>
      </c>
      <c r="C34" s="12">
        <v>7.4551</v>
      </c>
      <c r="D34" s="12">
        <v>1.719</v>
      </c>
      <c r="E34" s="12">
        <v>2.31064555</v>
      </c>
      <c r="F34" s="12">
        <v>-0.14100278</v>
      </c>
      <c r="G34" s="12">
        <v>0.08522575</v>
      </c>
      <c r="H34" s="4">
        <f>B34+Parameters!$B$5</f>
        <v>2516593.1488</v>
      </c>
      <c r="I34" s="4">
        <f>C34+Parameters!$B$6</f>
        <v>6856522.4551</v>
      </c>
      <c r="J34" s="4">
        <f>D34+Parameters!$B$7</f>
        <v>142.59434355588894</v>
      </c>
    </row>
    <row r="35" spans="1:10" ht="15">
      <c r="A35" s="12" t="s">
        <v>567</v>
      </c>
      <c r="B35" s="12">
        <v>-12.4248</v>
      </c>
      <c r="C35" s="12">
        <v>23.632</v>
      </c>
      <c r="D35" s="12">
        <v>1.7933</v>
      </c>
      <c r="E35" s="12">
        <v>-3.11096672</v>
      </c>
      <c r="F35" s="12">
        <v>-0.59977864</v>
      </c>
      <c r="G35" s="12">
        <v>1.55534343</v>
      </c>
      <c r="H35" s="4">
        <f>B35+Parameters!$B$5</f>
        <v>2516587.5752</v>
      </c>
      <c r="I35" s="4">
        <f>C35+Parameters!$B$6</f>
        <v>6856538.632</v>
      </c>
      <c r="J35" s="4">
        <f>D35+Parameters!$B$7</f>
        <v>142.66864355588893</v>
      </c>
    </row>
    <row r="36" spans="1:10" ht="15">
      <c r="A36" s="12" t="s">
        <v>568</v>
      </c>
      <c r="B36" s="12">
        <v>-16.2612</v>
      </c>
      <c r="C36" s="12">
        <v>23.5857</v>
      </c>
      <c r="D36" s="12">
        <v>1.77</v>
      </c>
      <c r="E36" s="12">
        <v>3.08133505</v>
      </c>
      <c r="F36" s="12">
        <v>-0.69666521</v>
      </c>
      <c r="G36" s="12">
        <v>1.41534847</v>
      </c>
      <c r="H36" s="4">
        <f>B36+Parameters!$B$5</f>
        <v>2516583.7388</v>
      </c>
      <c r="I36" s="4">
        <f>C36+Parameters!$B$6</f>
        <v>6856538.5857</v>
      </c>
      <c r="J36" s="4">
        <f>D36+Parameters!$B$7</f>
        <v>142.64534355588896</v>
      </c>
    </row>
    <row r="37" spans="1:10" ht="15">
      <c r="A37" s="12" t="s">
        <v>569</v>
      </c>
      <c r="B37" s="12">
        <v>-19.5382</v>
      </c>
      <c r="C37" s="12">
        <v>21.8803</v>
      </c>
      <c r="D37" s="12">
        <v>2.2388</v>
      </c>
      <c r="E37" s="12">
        <v>3.00458301</v>
      </c>
      <c r="F37" s="12">
        <v>-0.79031016</v>
      </c>
      <c r="G37" s="12">
        <v>1.329897</v>
      </c>
      <c r="H37" s="4">
        <f>B37+Parameters!$B$5</f>
        <v>2516580.4618</v>
      </c>
      <c r="I37" s="4">
        <f>C37+Parameters!$B$6</f>
        <v>6856536.8803</v>
      </c>
      <c r="J37" s="4">
        <f>D37+Parameters!$B$7</f>
        <v>143.11414355588894</v>
      </c>
    </row>
    <row r="38" spans="1:10" ht="15">
      <c r="A38" s="12" t="s">
        <v>570</v>
      </c>
      <c r="B38" s="12">
        <v>-5.7381</v>
      </c>
      <c r="C38" s="12">
        <v>26.0455</v>
      </c>
      <c r="D38" s="12">
        <v>1.8573</v>
      </c>
      <c r="E38" s="12">
        <v>-2.84020954</v>
      </c>
      <c r="F38" s="12">
        <v>-0.09785981</v>
      </c>
      <c r="G38" s="12">
        <v>2.690805</v>
      </c>
      <c r="H38" s="4">
        <f>B38+Parameters!$B$5</f>
        <v>2516594.2619</v>
      </c>
      <c r="I38" s="4">
        <f>C38+Parameters!$B$6</f>
        <v>6856541.0455</v>
      </c>
      <c r="J38" s="4">
        <f>D38+Parameters!$B$7</f>
        <v>142.73264355588896</v>
      </c>
    </row>
    <row r="39" spans="1:10" ht="15">
      <c r="A39" s="12" t="s">
        <v>571</v>
      </c>
      <c r="B39" s="12">
        <v>-4.2544</v>
      </c>
      <c r="C39" s="12">
        <v>27.6702</v>
      </c>
      <c r="D39" s="12">
        <v>1.8594</v>
      </c>
      <c r="E39" s="12">
        <v>-2.82311863</v>
      </c>
      <c r="F39" s="12">
        <v>0.01351995</v>
      </c>
      <c r="G39" s="12">
        <v>3.06404372</v>
      </c>
      <c r="H39" s="4">
        <f>B39+Parameters!$B$5</f>
        <v>2516595.7456</v>
      </c>
      <c r="I39" s="4">
        <f>C39+Parameters!$B$6</f>
        <v>6856542.6702</v>
      </c>
      <c r="J39" s="4">
        <f>D39+Parameters!$B$7</f>
        <v>142.73474355588894</v>
      </c>
    </row>
    <row r="40" spans="1:10" ht="15">
      <c r="A40" s="12" t="s">
        <v>572</v>
      </c>
      <c r="B40" s="12">
        <v>-9.1769</v>
      </c>
      <c r="C40" s="12">
        <v>28.9475</v>
      </c>
      <c r="D40" s="12">
        <v>1.8057</v>
      </c>
      <c r="E40" s="12">
        <v>-2.73207433</v>
      </c>
      <c r="F40" s="12">
        <v>-0.31319569</v>
      </c>
      <c r="G40" s="12">
        <v>2.44671153</v>
      </c>
      <c r="H40" s="4">
        <f>B40+Parameters!$B$5</f>
        <v>2516590.8231</v>
      </c>
      <c r="I40" s="4">
        <f>C40+Parameters!$B$6</f>
        <v>6856543.9475</v>
      </c>
      <c r="J40" s="4">
        <f>D40+Parameters!$B$7</f>
        <v>142.68104355588895</v>
      </c>
    </row>
    <row r="41" spans="1:10" ht="15">
      <c r="A41" s="12" t="s">
        <v>573</v>
      </c>
      <c r="B41" s="12">
        <v>-5.7151</v>
      </c>
      <c r="C41" s="12">
        <v>31.9312</v>
      </c>
      <c r="D41" s="12">
        <v>1.9193</v>
      </c>
      <c r="E41" s="12">
        <v>-2.56664398</v>
      </c>
      <c r="F41" s="12">
        <v>-0.13240869</v>
      </c>
      <c r="G41" s="12">
        <v>2.86143617</v>
      </c>
      <c r="H41" s="4">
        <f>B41+Parameters!$B$5</f>
        <v>2516594.2849</v>
      </c>
      <c r="I41" s="4">
        <f>C41+Parameters!$B$6</f>
        <v>6856546.9312</v>
      </c>
      <c r="J41" s="4">
        <f>D41+Parameters!$B$7</f>
        <v>142.79464355588894</v>
      </c>
    </row>
    <row r="42" spans="1:10" ht="15">
      <c r="A42" s="12" t="s">
        <v>574</v>
      </c>
      <c r="B42" s="12">
        <v>-8.7156</v>
      </c>
      <c r="C42" s="12">
        <v>36.8885</v>
      </c>
      <c r="D42" s="12">
        <v>2.0218</v>
      </c>
      <c r="E42" s="12">
        <v>-2.48385726</v>
      </c>
      <c r="F42" s="12">
        <v>-0.2611324</v>
      </c>
      <c r="G42" s="12">
        <v>2.76173848</v>
      </c>
      <c r="H42" s="4">
        <f>B42+Parameters!$B$5</f>
        <v>2516591.2844</v>
      </c>
      <c r="I42" s="4">
        <f>C42+Parameters!$B$6</f>
        <v>6856551.8885</v>
      </c>
      <c r="J42" s="4">
        <f>D42+Parameters!$B$7</f>
        <v>142.89714355588896</v>
      </c>
    </row>
    <row r="43" spans="1:10" ht="15">
      <c r="A43" s="12" t="s">
        <v>575</v>
      </c>
      <c r="B43" s="12">
        <v>-6.9316</v>
      </c>
      <c r="C43" s="12">
        <v>38.23</v>
      </c>
      <c r="D43" s="12">
        <v>2.0435</v>
      </c>
      <c r="E43" s="12">
        <v>-2.36309978</v>
      </c>
      <c r="F43" s="12">
        <v>-0.19375132</v>
      </c>
      <c r="G43" s="12">
        <v>2.89555529</v>
      </c>
      <c r="H43" s="4">
        <f>B43+Parameters!$B$5</f>
        <v>2516593.0684</v>
      </c>
      <c r="I43" s="4">
        <f>C43+Parameters!$B$6</f>
        <v>6856553.23</v>
      </c>
      <c r="J43" s="4">
        <f>D43+Parameters!$B$7</f>
        <v>142.91884355588894</v>
      </c>
    </row>
    <row r="44" spans="1:10" ht="15">
      <c r="A44" s="12" t="s">
        <v>576</v>
      </c>
      <c r="B44" s="12">
        <v>-7.9753</v>
      </c>
      <c r="C44" s="12">
        <v>40.4997</v>
      </c>
      <c r="D44" s="12">
        <v>2.0918</v>
      </c>
      <c r="E44" s="12">
        <v>-2.26992746</v>
      </c>
      <c r="F44" s="12">
        <v>-0.14709159</v>
      </c>
      <c r="G44" s="12">
        <v>2.97129974</v>
      </c>
      <c r="H44" s="4">
        <f>B44+Parameters!$B$5</f>
        <v>2516592.0247</v>
      </c>
      <c r="I44" s="4">
        <f>C44+Parameters!$B$6</f>
        <v>6856555.4997</v>
      </c>
      <c r="J44" s="4">
        <f>D44+Parameters!$B$7</f>
        <v>142.96714355588895</v>
      </c>
    </row>
    <row r="45" spans="1:10" ht="15">
      <c r="A45" s="12" t="s">
        <v>577</v>
      </c>
      <c r="B45" s="12">
        <v>-10.3009</v>
      </c>
      <c r="C45" s="12">
        <v>39.9328</v>
      </c>
      <c r="D45" s="12">
        <v>1.9767</v>
      </c>
      <c r="E45" s="12">
        <v>-2.31036225</v>
      </c>
      <c r="F45" s="12">
        <v>-0.34012032</v>
      </c>
      <c r="G45" s="12">
        <v>2.79700014</v>
      </c>
      <c r="H45" s="4">
        <f>B45+Parameters!$B$5</f>
        <v>2516589.6991</v>
      </c>
      <c r="I45" s="4">
        <f>C45+Parameters!$B$6</f>
        <v>6856554.9328</v>
      </c>
      <c r="J45" s="4">
        <f>D45+Parameters!$B$7</f>
        <v>142.85204355588894</v>
      </c>
    </row>
    <row r="46" spans="1:10" ht="15">
      <c r="A46" s="12"/>
      <c r="B46" s="12"/>
      <c r="C46" s="12"/>
      <c r="D46" s="12"/>
      <c r="E46" s="12"/>
      <c r="F46" s="12"/>
      <c r="G46" s="12"/>
      <c r="H46" s="4"/>
      <c r="I46" s="4"/>
      <c r="J46" s="4"/>
    </row>
    <row r="47" spans="1:10" ht="15">
      <c r="A47" s="12"/>
      <c r="B47" s="12"/>
      <c r="C47" s="12"/>
      <c r="D47" s="12"/>
      <c r="E47" s="12"/>
      <c r="F47" s="12"/>
      <c r="G47" s="12"/>
      <c r="H47" s="4"/>
      <c r="I47" s="4"/>
      <c r="J47" s="4"/>
    </row>
    <row r="48" spans="1:10" ht="15">
      <c r="A48" s="12"/>
      <c r="B48" s="12"/>
      <c r="C48" s="12"/>
      <c r="D48" s="12"/>
      <c r="E48" s="12"/>
      <c r="F48" s="12"/>
      <c r="G48" s="12"/>
      <c r="H48" s="4"/>
      <c r="I48" s="4"/>
      <c r="J48" s="4"/>
    </row>
    <row r="49" spans="1:10" ht="15">
      <c r="A49" s="12"/>
      <c r="B49" s="12"/>
      <c r="C49" s="12"/>
      <c r="D49" s="12"/>
      <c r="E49" s="12"/>
      <c r="F49" s="12"/>
      <c r="G49" s="12"/>
      <c r="H49" s="4"/>
      <c r="I49" s="4"/>
      <c r="J49" s="4"/>
    </row>
    <row r="50" spans="1:10" ht="15">
      <c r="A50" s="12"/>
      <c r="B50" s="12"/>
      <c r="C50" s="12"/>
      <c r="D50" s="12"/>
      <c r="E50" s="12"/>
      <c r="F50" s="12"/>
      <c r="G50" s="12"/>
      <c r="H50" s="4"/>
      <c r="I50" s="4"/>
      <c r="J50" s="4"/>
    </row>
    <row r="51" spans="1:10" ht="15">
      <c r="A51" s="12"/>
      <c r="B51" s="12"/>
      <c r="C51" s="12"/>
      <c r="D51" s="12"/>
      <c r="E51" s="12"/>
      <c r="F51" s="12"/>
      <c r="G51" s="12"/>
      <c r="H51" s="4"/>
      <c r="I51" s="4"/>
      <c r="J51" s="4"/>
    </row>
    <row r="52" spans="1:10" ht="15">
      <c r="A52" s="12"/>
      <c r="B52" s="12"/>
      <c r="C52" s="12"/>
      <c r="D52" s="12"/>
      <c r="E52" s="12"/>
      <c r="F52" s="12"/>
      <c r="G52" s="12"/>
      <c r="H52" s="4"/>
      <c r="I52" s="4"/>
      <c r="J52" s="4"/>
    </row>
    <row r="53" spans="1:10" ht="15">
      <c r="A53" s="12"/>
      <c r="B53" s="12"/>
      <c r="C53" s="12"/>
      <c r="D53" s="12"/>
      <c r="E53" s="12"/>
      <c r="F53" s="12"/>
      <c r="G53" s="12"/>
      <c r="H53" s="4"/>
      <c r="I53" s="4"/>
      <c r="J53" s="4"/>
    </row>
    <row r="54" spans="1:10" ht="15">
      <c r="A54" s="12"/>
      <c r="B54" s="12"/>
      <c r="C54" s="12"/>
      <c r="D54" s="12"/>
      <c r="E54" s="12"/>
      <c r="F54" s="12"/>
      <c r="G54" s="12"/>
      <c r="H54" s="4"/>
      <c r="I54" s="4"/>
      <c r="J54" s="4"/>
    </row>
    <row r="55" spans="1:10" ht="15">
      <c r="A55" s="12"/>
      <c r="B55" s="12"/>
      <c r="C55" s="12"/>
      <c r="D55" s="12"/>
      <c r="E55" s="12"/>
      <c r="F55" s="12"/>
      <c r="G55" s="12"/>
      <c r="H55" s="4"/>
      <c r="I55" s="4"/>
      <c r="J55" s="4"/>
    </row>
    <row r="56" spans="1:10" ht="15">
      <c r="A56" s="12"/>
      <c r="E56" s="12"/>
      <c r="F56" s="12"/>
      <c r="G56" s="12"/>
      <c r="H56" s="4"/>
      <c r="I56" s="4"/>
      <c r="J56" s="4"/>
    </row>
    <row r="57" spans="1:10" ht="15">
      <c r="A57" s="12"/>
      <c r="E57" s="12"/>
      <c r="F57" s="12"/>
      <c r="G57" s="12"/>
      <c r="H57" s="4"/>
      <c r="I57" s="4"/>
      <c r="J57" s="4"/>
    </row>
    <row r="58" ht="15">
      <c r="A58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C1">
      <selection activeCell="S3" sqref="S3:U33"/>
    </sheetView>
  </sheetViews>
  <sheetFormatPr defaultColWidth="9.140625" defaultRowHeight="15"/>
  <cols>
    <col min="1" max="1" width="13.140625" style="0" customWidth="1"/>
    <col min="4" max="4" width="9.28125" style="0" bestFit="1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28</v>
      </c>
      <c r="B3" s="9">
        <v>245</v>
      </c>
      <c r="C3" s="9">
        <v>15</v>
      </c>
      <c r="D3" s="9" t="s">
        <v>578</v>
      </c>
      <c r="E3" s="11">
        <f>VLOOKUP($A3,'gcp_rotation&amp;shift'!$A$1:$J$52,8,FALSE)</f>
        <v>-0.17473649187013507</v>
      </c>
      <c r="F3" s="11">
        <f>VLOOKUP($A3,'gcp_rotation&amp;shift'!$A$1:$J$52,9,FALSE)</f>
        <v>19.98478313162923</v>
      </c>
      <c r="G3" s="11">
        <f>VLOOKUP($A3,'gcp_rotation&amp;shift'!$A$1:$J$52,10,FALSE)</f>
        <v>0.257000000000005</v>
      </c>
      <c r="H3" s="4">
        <f>(Parameters!$B$10+Parameters!$B$11)-(Parameters!$B$10+Parameters!$B$12)</f>
        <v>0.08200000000000007</v>
      </c>
      <c r="I3">
        <f>RADIANS(C3)</f>
        <v>0.2617993877991494</v>
      </c>
      <c r="J3">
        <f>H3*COS(I3)</f>
        <v>0.07920591775570367</v>
      </c>
      <c r="K3">
        <f>IF(B3-90&gt;0,B3-90,B3-90+360)</f>
        <v>155</v>
      </c>
      <c r="L3">
        <f>IF(K3&gt;=180,RADIANS(360-K3),-RADIANS(K3))</f>
        <v>-2.705260340591211</v>
      </c>
      <c r="M3">
        <f>J3*COS(L3)</f>
        <v>-0.07178494004137868</v>
      </c>
      <c r="N3">
        <f>J3*SIN(L3)</f>
        <v>-0.03347386728149229</v>
      </c>
      <c r="O3">
        <f>H3*SIN(I3)</f>
        <v>0.02122316169840672</v>
      </c>
      <c r="P3" s="10">
        <f>E3+M3</f>
        <v>-0.24652143191151377</v>
      </c>
      <c r="Q3" s="10">
        <f>F3+N3</f>
        <v>19.951309264347735</v>
      </c>
      <c r="R3" s="10">
        <f>G3+Parameters!$B$10+Parameters!$B$12+O3</f>
        <v>1.8122231616984117</v>
      </c>
      <c r="S3" s="4">
        <f>P3+Parameters!$B$5</f>
        <v>2516599.753478568</v>
      </c>
      <c r="T3" s="4">
        <f>Q3+Parameters!$B$6</f>
        <v>6856534.951309265</v>
      </c>
      <c r="U3" s="4">
        <f>R3+Parameters!$B$7</f>
        <v>142.68756671758734</v>
      </c>
    </row>
    <row r="4" spans="1:21" ht="15">
      <c r="A4" s="9" t="s">
        <v>23</v>
      </c>
      <c r="B4" s="9">
        <v>250</v>
      </c>
      <c r="C4" s="9">
        <v>20</v>
      </c>
      <c r="D4" s="9" t="s">
        <v>579</v>
      </c>
      <c r="E4" s="11">
        <f>VLOOKUP($A4,'gcp_rotation&amp;shift'!$A$1:$J$52,8,FALSE)</f>
        <v>-2.7912526903674006</v>
      </c>
      <c r="F4" s="11">
        <f>VLOOKUP($A4,'gcp_rotation&amp;shift'!$A$1:$J$52,9,FALSE)</f>
        <v>17.82354714628309</v>
      </c>
      <c r="G4" s="11">
        <f>VLOOKUP($A4,'gcp_rotation&amp;shift'!$A$1:$J$52,10,FALSE)</f>
        <v>0.29599999999999227</v>
      </c>
      <c r="H4" s="4">
        <f>(Parameters!$B$10+Parameters!$B$11)-(Parameters!$B$10+Parameters!$B$12)</f>
        <v>0.08200000000000007</v>
      </c>
      <c r="I4">
        <f aca="true" t="shared" si="0" ref="I4:I33">RADIANS(C4)</f>
        <v>0.3490658503988659</v>
      </c>
      <c r="J4">
        <f aca="true" t="shared" si="1" ref="J4:J33">H4*COS(I4)</f>
        <v>0.07705479490444456</v>
      </c>
      <c r="K4">
        <f aca="true" t="shared" si="2" ref="K4:K33">IF(B4-90&gt;0,B4-90,B4-90+360)</f>
        <v>160</v>
      </c>
      <c r="L4">
        <f aca="true" t="shared" si="3" ref="L4:L33">IF(K4&gt;=180,RADIANS(360-K4),-RADIANS(K4))</f>
        <v>-2.792526803190927</v>
      </c>
      <c r="M4">
        <f aca="true" t="shared" si="4" ref="M4:M33">J4*COS(L4)</f>
        <v>-0.07240782216787815</v>
      </c>
      <c r="N4">
        <f aca="true" t="shared" si="5" ref="N4:N33">J4*SIN(L4)</f>
        <v>-0.026354291997148147</v>
      </c>
      <c r="O4">
        <f aca="true" t="shared" si="6" ref="O4:O33">H4*SIN(I4)</f>
        <v>0.028045651752704858</v>
      </c>
      <c r="P4" s="10">
        <f aca="true" t="shared" si="7" ref="P4:P33">E4+M4</f>
        <v>-2.863660512535279</v>
      </c>
      <c r="Q4" s="10">
        <f aca="true" t="shared" si="8" ref="Q4:Q33">F4+N4</f>
        <v>17.797192854285942</v>
      </c>
      <c r="R4" s="10">
        <f>G4+Parameters!$B$10+Parameters!$B$12+O4</f>
        <v>1.858045651752697</v>
      </c>
      <c r="S4" s="4">
        <f>P4+Parameters!$B$5</f>
        <v>2516597.1363394875</v>
      </c>
      <c r="T4" s="4">
        <f>Q4+Parameters!$B$6</f>
        <v>6856532.797192854</v>
      </c>
      <c r="U4" s="4">
        <f>R4+Parameters!$B$7</f>
        <v>142.73338920764164</v>
      </c>
    </row>
    <row r="5" spans="1:21" ht="15">
      <c r="A5" s="9" t="s">
        <v>44</v>
      </c>
      <c r="B5" s="9">
        <v>270</v>
      </c>
      <c r="C5" s="9">
        <v>20</v>
      </c>
      <c r="D5" s="9" t="s">
        <v>580</v>
      </c>
      <c r="E5" s="11">
        <f>VLOOKUP($A5,'gcp_rotation&amp;shift'!$A$1:$J$52,8,FALSE)</f>
        <v>-3.86758069973439</v>
      </c>
      <c r="F5" s="11">
        <f>VLOOKUP($A5,'gcp_rotation&amp;shift'!$A$1:$J$52,9,FALSE)</f>
        <v>21.63608160801232</v>
      </c>
      <c r="G5" s="11">
        <f>VLOOKUP($A5,'gcp_rotation&amp;shift'!$A$1:$J$52,10,FALSE)</f>
        <v>0.2810000000000059</v>
      </c>
      <c r="H5" s="4">
        <f>(Parameters!$B$10+Parameters!$B$11)-(Parameters!$B$10+Parameters!$B$12)</f>
        <v>0.08200000000000007</v>
      </c>
      <c r="I5">
        <f t="shared" si="0"/>
        <v>0.3490658503988659</v>
      </c>
      <c r="J5">
        <f t="shared" si="1"/>
        <v>0.07705479490444456</v>
      </c>
      <c r="K5">
        <f t="shared" si="2"/>
        <v>180</v>
      </c>
      <c r="L5">
        <f t="shared" si="3"/>
        <v>3.141592653589793</v>
      </c>
      <c r="M5">
        <f t="shared" si="4"/>
        <v>-0.07705479490444456</v>
      </c>
      <c r="N5">
        <f t="shared" si="5"/>
        <v>9.440356292048085E-18</v>
      </c>
      <c r="O5">
        <f t="shared" si="6"/>
        <v>0.028045651752704858</v>
      </c>
      <c r="P5" s="10">
        <f t="shared" si="7"/>
        <v>-3.9446354946388342</v>
      </c>
      <c r="Q5" s="10">
        <f t="shared" si="8"/>
        <v>21.63608160801232</v>
      </c>
      <c r="R5" s="10">
        <f>G5+Parameters!$B$10+Parameters!$B$12+O5</f>
        <v>1.8430456517527107</v>
      </c>
      <c r="S5" s="4">
        <f>P5+Parameters!$B$5</f>
        <v>2516596.0553645054</v>
      </c>
      <c r="T5" s="4">
        <f>Q5+Parameters!$B$6</f>
        <v>6856536.636081608</v>
      </c>
      <c r="U5" s="4">
        <f>R5+Parameters!$B$7</f>
        <v>142.71838920764165</v>
      </c>
    </row>
    <row r="6" spans="1:21" ht="15">
      <c r="A6" s="9" t="s">
        <v>32</v>
      </c>
      <c r="B6" s="9">
        <v>285</v>
      </c>
      <c r="C6" s="9">
        <v>20</v>
      </c>
      <c r="D6" s="9" t="s">
        <v>581</v>
      </c>
      <c r="E6" s="11">
        <f>VLOOKUP($A6,'gcp_rotation&amp;shift'!$A$1:$J$52,8,FALSE)</f>
        <v>-2.5293607651256025</v>
      </c>
      <c r="F6" s="11">
        <f>VLOOKUP($A6,'gcp_rotation&amp;shift'!$A$1:$J$52,9,FALSE)</f>
        <v>23.791345954872668</v>
      </c>
      <c r="G6" s="11">
        <f>VLOOKUP($A6,'gcp_rotation&amp;shift'!$A$1:$J$52,10,FALSE)</f>
        <v>0.30400000000000205</v>
      </c>
      <c r="H6" s="4">
        <f>(Parameters!$B$10+Parameters!$B$11)-(Parameters!$B$10+Parameters!$B$12)</f>
        <v>0.08200000000000007</v>
      </c>
      <c r="I6">
        <f t="shared" si="0"/>
        <v>0.3490658503988659</v>
      </c>
      <c r="J6">
        <f t="shared" si="1"/>
        <v>0.07705479490444456</v>
      </c>
      <c r="K6">
        <f t="shared" si="2"/>
        <v>195</v>
      </c>
      <c r="L6">
        <f t="shared" si="3"/>
        <v>2.8797932657906435</v>
      </c>
      <c r="M6">
        <f t="shared" si="4"/>
        <v>-0.07442921643761029</v>
      </c>
      <c r="N6">
        <f t="shared" si="5"/>
        <v>0.019943248437738943</v>
      </c>
      <c r="O6">
        <f t="shared" si="6"/>
        <v>0.028045651752704858</v>
      </c>
      <c r="P6" s="10">
        <f t="shared" si="7"/>
        <v>-2.603789981563213</v>
      </c>
      <c r="Q6" s="10">
        <f t="shared" si="8"/>
        <v>23.811289203310405</v>
      </c>
      <c r="R6" s="10">
        <f>G6+Parameters!$B$10+Parameters!$B$12+O6</f>
        <v>1.8660456517527069</v>
      </c>
      <c r="S6" s="4">
        <f>P6+Parameters!$B$5</f>
        <v>2516597.3962100185</v>
      </c>
      <c r="T6" s="4">
        <f>Q6+Parameters!$B$6</f>
        <v>6856538.811289203</v>
      </c>
      <c r="U6" s="4">
        <f>R6+Parameters!$B$7</f>
        <v>142.74138920764165</v>
      </c>
    </row>
    <row r="7" spans="1:21" ht="15">
      <c r="A7" s="9" t="s">
        <v>37</v>
      </c>
      <c r="B7" s="9">
        <v>300</v>
      </c>
      <c r="C7" s="9">
        <v>25</v>
      </c>
      <c r="D7" s="9" t="s">
        <v>582</v>
      </c>
      <c r="E7" s="11">
        <f>VLOOKUP($A7,'gcp_rotation&amp;shift'!$A$1:$J$52,8,FALSE)</f>
        <v>-4.27257372951135</v>
      </c>
      <c r="F7" s="11">
        <f>VLOOKUP($A7,'gcp_rotation&amp;shift'!$A$1:$J$52,9,FALSE)</f>
        <v>27.57282470818609</v>
      </c>
      <c r="G7" s="11">
        <f>VLOOKUP($A7,'gcp_rotation&amp;shift'!$A$1:$J$52,10,FALSE)</f>
        <v>0.3300000000000125</v>
      </c>
      <c r="H7" s="4">
        <f>(Parameters!$B$10+Parameters!$B$11)-(Parameters!$B$10+Parameters!$B$12)</f>
        <v>0.08200000000000007</v>
      </c>
      <c r="I7">
        <f t="shared" si="0"/>
        <v>0.4363323129985824</v>
      </c>
      <c r="J7">
        <f t="shared" si="1"/>
        <v>0.07431723853700536</v>
      </c>
      <c r="K7">
        <f t="shared" si="2"/>
        <v>210</v>
      </c>
      <c r="L7">
        <f t="shared" si="3"/>
        <v>2.6179938779914944</v>
      </c>
      <c r="M7">
        <f t="shared" si="4"/>
        <v>-0.06436061651215452</v>
      </c>
      <c r="N7">
        <f t="shared" si="5"/>
        <v>0.037158619268502675</v>
      </c>
      <c r="O7">
        <f t="shared" si="6"/>
        <v>0.03465469746273739</v>
      </c>
      <c r="P7" s="10">
        <f t="shared" si="7"/>
        <v>-4.336934346023505</v>
      </c>
      <c r="Q7" s="10">
        <f t="shared" si="8"/>
        <v>27.609983327454593</v>
      </c>
      <c r="R7" s="10">
        <f>G7+Parameters!$B$10+Parameters!$B$12+O7</f>
        <v>1.8986546974627498</v>
      </c>
      <c r="S7" s="4">
        <f>P7+Parameters!$B$5</f>
        <v>2516595.6630656538</v>
      </c>
      <c r="T7" s="4">
        <f>Q7+Parameters!$B$6</f>
        <v>6856542.609983328</v>
      </c>
      <c r="U7" s="4">
        <f>R7+Parameters!$B$7</f>
        <v>142.7739982533517</v>
      </c>
    </row>
    <row r="8" spans="1:21" ht="15">
      <c r="A8" s="9" t="s">
        <v>40</v>
      </c>
      <c r="B8" s="9">
        <v>305</v>
      </c>
      <c r="C8" s="9">
        <v>30</v>
      </c>
      <c r="D8" s="9" t="s">
        <v>583</v>
      </c>
      <c r="E8" s="11">
        <f>VLOOKUP($A8,'gcp_rotation&amp;shift'!$A$1:$J$52,8,FALSE)</f>
        <v>-5.695341388694942</v>
      </c>
      <c r="F8" s="11">
        <f>VLOOKUP($A8,'gcp_rotation&amp;shift'!$A$1:$J$52,9,FALSE)</f>
        <v>31.866217328235507</v>
      </c>
      <c r="G8" s="11">
        <f>VLOOKUP($A8,'gcp_rotation&amp;shift'!$A$1:$J$52,10,FALSE)</f>
        <v>0.3480000000000132</v>
      </c>
      <c r="H8" s="4">
        <f>(Parameters!$B$10+Parameters!$B$11)-(Parameters!$B$10+Parameters!$B$12)</f>
        <v>0.08200000000000007</v>
      </c>
      <c r="I8">
        <f t="shared" si="0"/>
        <v>0.5235987755982988</v>
      </c>
      <c r="J8">
        <f t="shared" si="1"/>
        <v>0.07101408311032403</v>
      </c>
      <c r="K8">
        <f t="shared" si="2"/>
        <v>215</v>
      </c>
      <c r="L8">
        <f t="shared" si="3"/>
        <v>2.530727415391778</v>
      </c>
      <c r="M8">
        <f t="shared" si="4"/>
        <v>-0.0581713313531303</v>
      </c>
      <c r="N8">
        <f t="shared" si="5"/>
        <v>0.04073200472115666</v>
      </c>
      <c r="O8">
        <f t="shared" si="6"/>
        <v>0.04100000000000003</v>
      </c>
      <c r="P8" s="10">
        <f t="shared" si="7"/>
        <v>-5.7535127200480725</v>
      </c>
      <c r="Q8" s="10">
        <f t="shared" si="8"/>
        <v>31.906949332956664</v>
      </c>
      <c r="R8" s="10">
        <f>G8+Parameters!$B$10+Parameters!$B$12+O8</f>
        <v>1.9230000000000131</v>
      </c>
      <c r="S8" s="4">
        <f>P8+Parameters!$B$5</f>
        <v>2516594.24648728</v>
      </c>
      <c r="T8" s="4">
        <f>Q8+Parameters!$B$6</f>
        <v>6856546.906949333</v>
      </c>
      <c r="U8" s="4">
        <f>R8+Parameters!$B$7</f>
        <v>142.79834355588895</v>
      </c>
    </row>
    <row r="9" spans="1:21" ht="15">
      <c r="A9" s="9" t="s">
        <v>63</v>
      </c>
      <c r="B9" s="9">
        <v>315</v>
      </c>
      <c r="C9" s="9">
        <v>35</v>
      </c>
      <c r="D9" s="9" t="s">
        <v>584</v>
      </c>
      <c r="E9" s="11">
        <f>VLOOKUP($A9,'gcp_rotation&amp;shift'!$A$1:$J$52,8,FALSE)</f>
        <v>-8.689209705684334</v>
      </c>
      <c r="F9" s="11">
        <f>VLOOKUP($A9,'gcp_rotation&amp;shift'!$A$1:$J$52,9,FALSE)</f>
        <v>36.805011158809066</v>
      </c>
      <c r="G9" s="11">
        <f>VLOOKUP($A9,'gcp_rotation&amp;shift'!$A$1:$J$52,10,FALSE)</f>
        <v>0.4420000000000073</v>
      </c>
      <c r="H9" s="4">
        <f>(Parameters!$B$10+Parameters!$B$11)-(Parameters!$B$10+Parameters!$B$12)</f>
        <v>0.08200000000000007</v>
      </c>
      <c r="I9">
        <f t="shared" si="0"/>
        <v>0.6108652381980153</v>
      </c>
      <c r="J9">
        <f t="shared" si="1"/>
        <v>0.06717046763169739</v>
      </c>
      <c r="K9">
        <f t="shared" si="2"/>
        <v>225</v>
      </c>
      <c r="L9">
        <f t="shared" si="3"/>
        <v>2.356194490192345</v>
      </c>
      <c r="M9">
        <f t="shared" si="4"/>
        <v>-0.047496693157844716</v>
      </c>
      <c r="N9">
        <f t="shared" si="5"/>
        <v>0.04749669315784472</v>
      </c>
      <c r="O9">
        <f t="shared" si="6"/>
        <v>0.047033267780785815</v>
      </c>
      <c r="P9" s="10">
        <f t="shared" si="7"/>
        <v>-8.736706398842179</v>
      </c>
      <c r="Q9" s="10">
        <f t="shared" si="8"/>
        <v>36.85250785196691</v>
      </c>
      <c r="R9" s="10">
        <f>G9+Parameters!$B$10+Parameters!$B$12+O9</f>
        <v>2.023033267780793</v>
      </c>
      <c r="S9" s="4">
        <f>P9+Parameters!$B$5</f>
        <v>2516591.263293601</v>
      </c>
      <c r="T9" s="4">
        <f>Q9+Parameters!$B$6</f>
        <v>6856551.852507852</v>
      </c>
      <c r="U9" s="4">
        <f>R9+Parameters!$B$7</f>
        <v>142.89837682366974</v>
      </c>
    </row>
    <row r="10" spans="1:21" ht="15">
      <c r="A10" s="9" t="s">
        <v>43</v>
      </c>
      <c r="B10" s="9">
        <v>315</v>
      </c>
      <c r="C10" s="9">
        <v>40</v>
      </c>
      <c r="D10" s="9" t="s">
        <v>585</v>
      </c>
      <c r="E10" s="11">
        <f>VLOOKUP($A10,'gcp_rotation&amp;shift'!$A$1:$J$52,8,FALSE)</f>
        <v>-10.285169408656657</v>
      </c>
      <c r="F10" s="11">
        <f>VLOOKUP($A10,'gcp_rotation&amp;shift'!$A$1:$J$52,9,FALSE)</f>
        <v>39.87876222655177</v>
      </c>
      <c r="G10" s="11">
        <f>VLOOKUP($A10,'gcp_rotation&amp;shift'!$A$1:$J$52,10,FALSE)</f>
        <v>0.38800000000000523</v>
      </c>
      <c r="H10" s="4">
        <f>(Parameters!$B$10+Parameters!$B$11)-(Parameters!$B$10+Parameters!$B$12)</f>
        <v>0.08200000000000007</v>
      </c>
      <c r="I10">
        <f t="shared" si="0"/>
        <v>0.6981317007977318</v>
      </c>
      <c r="J10">
        <f t="shared" si="1"/>
        <v>0.06281564433575625</v>
      </c>
      <c r="K10">
        <f t="shared" si="2"/>
        <v>225</v>
      </c>
      <c r="L10">
        <f t="shared" si="3"/>
        <v>2.356194490192345</v>
      </c>
      <c r="M10">
        <f t="shared" si="4"/>
        <v>-0.044417368074415584</v>
      </c>
      <c r="N10">
        <f t="shared" si="5"/>
        <v>0.04441736807441559</v>
      </c>
      <c r="O10">
        <f t="shared" si="6"/>
        <v>0.05270858399429627</v>
      </c>
      <c r="P10" s="10">
        <f t="shared" si="7"/>
        <v>-10.329586776731073</v>
      </c>
      <c r="Q10" s="10">
        <f t="shared" si="8"/>
        <v>39.923179594626184</v>
      </c>
      <c r="R10" s="10">
        <f>G10+Parameters!$B$10+Parameters!$B$12+O10</f>
        <v>1.9747085839943015</v>
      </c>
      <c r="S10" s="4">
        <f>P10+Parameters!$B$5</f>
        <v>2516589.670413223</v>
      </c>
      <c r="T10" s="4">
        <f>Q10+Parameters!$B$6</f>
        <v>6856554.923179595</v>
      </c>
      <c r="U10" s="4">
        <f>R10+Parameters!$B$7</f>
        <v>142.85005213988325</v>
      </c>
    </row>
    <row r="11" spans="1:21" ht="15">
      <c r="A11" s="9" t="s">
        <v>39</v>
      </c>
      <c r="B11" s="9">
        <v>300</v>
      </c>
      <c r="C11" s="9">
        <v>25</v>
      </c>
      <c r="D11" s="9" t="s">
        <v>586</v>
      </c>
      <c r="E11" s="11">
        <f>VLOOKUP($A11,'gcp_rotation&amp;shift'!$A$1:$J$52,8,FALSE)</f>
        <v>-9.110381212551147</v>
      </c>
      <c r="F11" s="11">
        <f>VLOOKUP($A11,'gcp_rotation&amp;shift'!$A$1:$J$52,9,FALSE)</f>
        <v>28.89126270636916</v>
      </c>
      <c r="G11" s="11">
        <f>VLOOKUP($A11,'gcp_rotation&amp;shift'!$A$1:$J$52,10,FALSE)</f>
        <v>0.257000000000005</v>
      </c>
      <c r="H11" s="4">
        <f>(Parameters!$B$10+Parameters!$B$11)-(Parameters!$B$10+Parameters!$B$12)</f>
        <v>0.08200000000000007</v>
      </c>
      <c r="I11">
        <f t="shared" si="0"/>
        <v>0.4363323129985824</v>
      </c>
      <c r="J11">
        <f t="shared" si="1"/>
        <v>0.07431723853700536</v>
      </c>
      <c r="K11">
        <f t="shared" si="2"/>
        <v>210</v>
      </c>
      <c r="L11">
        <f t="shared" si="3"/>
        <v>2.6179938779914944</v>
      </c>
      <c r="M11">
        <f t="shared" si="4"/>
        <v>-0.06436061651215452</v>
      </c>
      <c r="N11">
        <f t="shared" si="5"/>
        <v>0.037158619268502675</v>
      </c>
      <c r="O11">
        <f t="shared" si="6"/>
        <v>0.03465469746273739</v>
      </c>
      <c r="P11" s="10">
        <f t="shared" si="7"/>
        <v>-9.1747418290633</v>
      </c>
      <c r="Q11" s="10">
        <f t="shared" si="8"/>
        <v>28.928421325637665</v>
      </c>
      <c r="R11" s="10">
        <f>G11+Parameters!$B$10+Parameters!$B$12+O11</f>
        <v>1.8256546974627423</v>
      </c>
      <c r="S11" s="4">
        <f>P11+Parameters!$B$5</f>
        <v>2516590.8252581707</v>
      </c>
      <c r="T11" s="4">
        <f>Q11+Parameters!$B$6</f>
        <v>6856543.928421326</v>
      </c>
      <c r="U11" s="4">
        <f>R11+Parameters!$B$7</f>
        <v>142.70099825335168</v>
      </c>
    </row>
    <row r="12" spans="1:21" ht="15">
      <c r="A12" s="9" t="s">
        <v>60</v>
      </c>
      <c r="B12" s="9">
        <v>270</v>
      </c>
      <c r="C12" s="9">
        <v>35</v>
      </c>
      <c r="D12" s="9" t="s">
        <v>587</v>
      </c>
      <c r="E12" s="11">
        <f>VLOOKUP($A12,'gcp_rotation&amp;shift'!$A$1:$J$52,8,FALSE)</f>
        <v>-12.353245934471488</v>
      </c>
      <c r="F12" s="11">
        <f>VLOOKUP($A12,'gcp_rotation&amp;shift'!$A$1:$J$52,9,FALSE)</f>
        <v>23.637403801083565</v>
      </c>
      <c r="G12" s="11">
        <f>VLOOKUP($A12,'gcp_rotation&amp;shift'!$A$1:$J$52,10,FALSE)</f>
        <v>0.2189999999999941</v>
      </c>
      <c r="H12" s="4">
        <f>(Parameters!$B$10+Parameters!$B$11)-(Parameters!$B$10+Parameters!$B$12)</f>
        <v>0.08200000000000007</v>
      </c>
      <c r="I12">
        <f t="shared" si="0"/>
        <v>0.6108652381980153</v>
      </c>
      <c r="J12">
        <f t="shared" si="1"/>
        <v>0.06717046763169739</v>
      </c>
      <c r="K12">
        <f t="shared" si="2"/>
        <v>180</v>
      </c>
      <c r="L12">
        <f t="shared" si="3"/>
        <v>3.141592653589793</v>
      </c>
      <c r="M12">
        <f t="shared" si="4"/>
        <v>-0.06717046763169739</v>
      </c>
      <c r="N12">
        <f t="shared" si="5"/>
        <v>8.229379463446352E-18</v>
      </c>
      <c r="O12">
        <f t="shared" si="6"/>
        <v>0.047033267780785815</v>
      </c>
      <c r="P12" s="10">
        <f t="shared" si="7"/>
        <v>-12.420416402103186</v>
      </c>
      <c r="Q12" s="10">
        <f t="shared" si="8"/>
        <v>23.637403801083565</v>
      </c>
      <c r="R12" s="10">
        <f>G12+Parameters!$B$10+Parameters!$B$12+O12</f>
        <v>1.80003326778078</v>
      </c>
      <c r="S12" s="4">
        <f>P12+Parameters!$B$5</f>
        <v>2516587.579583598</v>
      </c>
      <c r="T12" s="4">
        <f>Q12+Parameters!$B$6</f>
        <v>6856538.637403801</v>
      </c>
      <c r="U12" s="4">
        <f>R12+Parameters!$B$7</f>
        <v>142.67537682366972</v>
      </c>
    </row>
    <row r="13" spans="1:21" ht="15">
      <c r="A13" s="9" t="s">
        <v>62</v>
      </c>
      <c r="B13" s="9">
        <v>265</v>
      </c>
      <c r="C13" s="9">
        <v>45</v>
      </c>
      <c r="D13" s="9" t="s">
        <v>588</v>
      </c>
      <c r="E13" s="11">
        <f>VLOOKUP($A13,'gcp_rotation&amp;shift'!$A$1:$J$52,8,FALSE)</f>
        <v>-19.477473293431103</v>
      </c>
      <c r="F13" s="11">
        <f>VLOOKUP($A13,'gcp_rotation&amp;shift'!$A$1:$J$52,9,FALSE)</f>
        <v>21.914630009792745</v>
      </c>
      <c r="G13" s="11">
        <f>VLOOKUP($A13,'gcp_rotation&amp;shift'!$A$1:$J$52,10,FALSE)</f>
        <v>0.6419999999999959</v>
      </c>
      <c r="H13" s="4">
        <f>(Parameters!$B$10+Parameters!$B$11)-(Parameters!$B$10+Parameters!$B$12)</f>
        <v>0.08200000000000007</v>
      </c>
      <c r="I13">
        <f t="shared" si="0"/>
        <v>0.7853981633974483</v>
      </c>
      <c r="J13">
        <f t="shared" si="1"/>
        <v>0.057982756057296955</v>
      </c>
      <c r="K13">
        <f t="shared" si="2"/>
        <v>175</v>
      </c>
      <c r="L13">
        <f t="shared" si="3"/>
        <v>-3.0543261909900767</v>
      </c>
      <c r="M13">
        <f t="shared" si="4"/>
        <v>-0.057762114165026274</v>
      </c>
      <c r="N13">
        <f t="shared" si="5"/>
        <v>-0.005053530170729993</v>
      </c>
      <c r="O13">
        <f t="shared" si="6"/>
        <v>0.05798275605729694</v>
      </c>
      <c r="P13" s="10">
        <f t="shared" si="7"/>
        <v>-19.53523540759613</v>
      </c>
      <c r="Q13" s="10">
        <f t="shared" si="8"/>
        <v>21.909576479622014</v>
      </c>
      <c r="R13" s="10">
        <f>G13+Parameters!$B$10+Parameters!$B$12+O13</f>
        <v>2.233982756057293</v>
      </c>
      <c r="S13" s="4">
        <f>P13+Parameters!$B$5</f>
        <v>2516580.4647645922</v>
      </c>
      <c r="T13" s="4">
        <f>Q13+Parameters!$B$6</f>
        <v>6856536.909576479</v>
      </c>
      <c r="U13" s="4">
        <f>R13+Parameters!$B$7</f>
        <v>143.10932631194623</v>
      </c>
    </row>
    <row r="14" spans="1:21" ht="15">
      <c r="A14" s="9" t="s">
        <v>59</v>
      </c>
      <c r="B14" s="9">
        <v>270</v>
      </c>
      <c r="C14" s="9">
        <v>35</v>
      </c>
      <c r="D14" s="9" t="s">
        <v>589</v>
      </c>
      <c r="E14" s="11">
        <f>VLOOKUP($A14,'gcp_rotation&amp;shift'!$A$1:$J$52,8,FALSE)</f>
        <v>-10.110167081467807</v>
      </c>
      <c r="F14" s="11">
        <f>VLOOKUP($A14,'gcp_rotation&amp;shift'!$A$1:$J$52,9,FALSE)</f>
        <v>20.917660934850574</v>
      </c>
      <c r="G14" s="11">
        <f>VLOOKUP($A14,'gcp_rotation&amp;shift'!$A$1:$J$52,10,FALSE)</f>
        <v>0.24399999999999977</v>
      </c>
      <c r="H14" s="4">
        <f>(Parameters!$B$10+Parameters!$B$11)-(Parameters!$B$10+Parameters!$B$12)</f>
        <v>0.08200000000000007</v>
      </c>
      <c r="I14">
        <f t="shared" si="0"/>
        <v>0.6108652381980153</v>
      </c>
      <c r="J14">
        <f t="shared" si="1"/>
        <v>0.06717046763169739</v>
      </c>
      <c r="K14">
        <f t="shared" si="2"/>
        <v>180</v>
      </c>
      <c r="L14">
        <f t="shared" si="3"/>
        <v>3.141592653589793</v>
      </c>
      <c r="M14">
        <f t="shared" si="4"/>
        <v>-0.06717046763169739</v>
      </c>
      <c r="N14">
        <f t="shared" si="5"/>
        <v>8.229379463446352E-18</v>
      </c>
      <c r="O14">
        <f t="shared" si="6"/>
        <v>0.047033267780785815</v>
      </c>
      <c r="P14" s="10">
        <f t="shared" si="7"/>
        <v>-10.177337549099505</v>
      </c>
      <c r="Q14" s="10">
        <f t="shared" si="8"/>
        <v>20.917660934850574</v>
      </c>
      <c r="R14" s="10">
        <f>G14+Parameters!$B$10+Parameters!$B$12+O14</f>
        <v>1.8250332677807857</v>
      </c>
      <c r="S14" s="4">
        <f>P14+Parameters!$B$5</f>
        <v>2516589.822662451</v>
      </c>
      <c r="T14" s="4">
        <f>Q14+Parameters!$B$6</f>
        <v>6856535.917660935</v>
      </c>
      <c r="U14" s="4">
        <f>R14+Parameters!$B$7</f>
        <v>142.70037682366973</v>
      </c>
    </row>
    <row r="15" spans="1:21" ht="15">
      <c r="A15" s="9" t="s">
        <v>25</v>
      </c>
      <c r="B15" s="9">
        <v>250</v>
      </c>
      <c r="C15" s="9">
        <v>30</v>
      </c>
      <c r="D15" s="9" t="s">
        <v>590</v>
      </c>
      <c r="E15" s="11">
        <f>VLOOKUP($A15,'gcp_rotation&amp;shift'!$A$1:$J$52,8,FALSE)</f>
        <v>-8.93868720671162</v>
      </c>
      <c r="F15" s="11">
        <f>VLOOKUP($A15,'gcp_rotation&amp;shift'!$A$1:$J$52,9,FALSE)</f>
        <v>18.007010680623353</v>
      </c>
      <c r="G15" s="11">
        <f>VLOOKUP($A15,'gcp_rotation&amp;shift'!$A$1:$J$52,10,FALSE)</f>
        <v>0.242999999999995</v>
      </c>
      <c r="H15" s="4">
        <f>(Parameters!$B$10+Parameters!$B$11)-(Parameters!$B$10+Parameters!$B$12)</f>
        <v>0.08200000000000007</v>
      </c>
      <c r="I15">
        <f t="shared" si="0"/>
        <v>0.5235987755982988</v>
      </c>
      <c r="J15">
        <f t="shared" si="1"/>
        <v>0.07101408311032403</v>
      </c>
      <c r="K15">
        <f t="shared" si="2"/>
        <v>160</v>
      </c>
      <c r="L15">
        <f t="shared" si="3"/>
        <v>-2.792526803190927</v>
      </c>
      <c r="M15">
        <f t="shared" si="4"/>
        <v>-0.0667314098706487</v>
      </c>
      <c r="N15">
        <f t="shared" si="5"/>
        <v>-0.02428824688353399</v>
      </c>
      <c r="O15">
        <f t="shared" si="6"/>
        <v>0.04100000000000003</v>
      </c>
      <c r="P15" s="10">
        <f t="shared" si="7"/>
        <v>-9.005418616582268</v>
      </c>
      <c r="Q15" s="10">
        <f t="shared" si="8"/>
        <v>17.98272243373982</v>
      </c>
      <c r="R15" s="10">
        <f>G15+Parameters!$B$10+Parameters!$B$12+O15</f>
        <v>1.817999999999995</v>
      </c>
      <c r="S15" s="4">
        <f>P15+Parameters!$B$5</f>
        <v>2516590.994581383</v>
      </c>
      <c r="T15" s="4">
        <f>Q15+Parameters!$B$6</f>
        <v>6856532.982722433</v>
      </c>
      <c r="U15" s="4">
        <f>R15+Parameters!$B$7</f>
        <v>142.69334355588893</v>
      </c>
    </row>
    <row r="16" spans="1:21" ht="15">
      <c r="A16" s="9" t="s">
        <v>24</v>
      </c>
      <c r="B16" s="9">
        <v>250</v>
      </c>
      <c r="C16" s="9">
        <v>25</v>
      </c>
      <c r="D16" s="9" t="s">
        <v>591</v>
      </c>
      <c r="E16" s="11">
        <f>VLOOKUP($A16,'gcp_rotation&amp;shift'!$A$1:$J$52,8,FALSE)</f>
        <v>-6.576704875100404</v>
      </c>
      <c r="F16" s="11">
        <f>VLOOKUP($A16,'gcp_rotation&amp;shift'!$A$1:$J$52,9,FALSE)</f>
        <v>18.167738602496684</v>
      </c>
      <c r="G16" s="11">
        <f>VLOOKUP($A16,'gcp_rotation&amp;shift'!$A$1:$J$52,10,FALSE)</f>
        <v>0.2510000000000048</v>
      </c>
      <c r="H16" s="4">
        <f>(Parameters!$B$10+Parameters!$B$11)-(Parameters!$B$10+Parameters!$B$12)</f>
        <v>0.08200000000000007</v>
      </c>
      <c r="I16">
        <f t="shared" si="0"/>
        <v>0.4363323129985824</v>
      </c>
      <c r="J16">
        <f t="shared" si="1"/>
        <v>0.07431723853700536</v>
      </c>
      <c r="K16">
        <f t="shared" si="2"/>
        <v>160</v>
      </c>
      <c r="L16">
        <f t="shared" si="3"/>
        <v>-2.792526803190927</v>
      </c>
      <c r="M16">
        <f t="shared" si="4"/>
        <v>-0.06983536065041007</v>
      </c>
      <c r="N16">
        <f t="shared" si="5"/>
        <v>-0.0254179925759945</v>
      </c>
      <c r="O16">
        <f t="shared" si="6"/>
        <v>0.03465469746273739</v>
      </c>
      <c r="P16" s="10">
        <f t="shared" si="7"/>
        <v>-6.646540235750814</v>
      </c>
      <c r="Q16" s="10">
        <f t="shared" si="8"/>
        <v>18.142320609920688</v>
      </c>
      <c r="R16" s="10">
        <f>G16+Parameters!$B$10+Parameters!$B$12+O16</f>
        <v>1.819654697462742</v>
      </c>
      <c r="S16" s="4">
        <f>P16+Parameters!$B$5</f>
        <v>2516593.3534597643</v>
      </c>
      <c r="T16" s="4">
        <f>Q16+Parameters!$B$6</f>
        <v>6856533.14232061</v>
      </c>
      <c r="U16" s="4">
        <f>R16+Parameters!$B$7</f>
        <v>142.69499825335168</v>
      </c>
    </row>
    <row r="17" spans="1:21" ht="15">
      <c r="A17" s="9" t="s">
        <v>20</v>
      </c>
      <c r="B17" s="9">
        <v>245</v>
      </c>
      <c r="C17" s="9">
        <v>35</v>
      </c>
      <c r="D17" s="9" t="s">
        <v>592</v>
      </c>
      <c r="E17" s="11">
        <f>VLOOKUP($A17,'gcp_rotation&amp;shift'!$A$1:$J$52,8,FALSE)</f>
        <v>-11.042961391154677</v>
      </c>
      <c r="F17" s="11">
        <f>VLOOKUP($A17,'gcp_rotation&amp;shift'!$A$1:$J$52,9,FALSE)</f>
        <v>13.52328721061349</v>
      </c>
      <c r="G17" s="11">
        <f>VLOOKUP($A17,'gcp_rotation&amp;shift'!$A$1:$J$52,10,FALSE)</f>
        <v>0.1490000000000009</v>
      </c>
      <c r="H17" s="4">
        <f>(Parameters!$B$10+Parameters!$B$11)-(Parameters!$B$10+Parameters!$B$12)</f>
        <v>0.08200000000000007</v>
      </c>
      <c r="I17">
        <f t="shared" si="0"/>
        <v>0.6108652381980153</v>
      </c>
      <c r="J17">
        <f t="shared" si="1"/>
        <v>0.06717046763169739</v>
      </c>
      <c r="K17">
        <f t="shared" si="2"/>
        <v>155</v>
      </c>
      <c r="L17">
        <f t="shared" si="3"/>
        <v>-2.705260340591211</v>
      </c>
      <c r="M17">
        <f t="shared" si="4"/>
        <v>-0.060877117873500586</v>
      </c>
      <c r="N17">
        <f t="shared" si="5"/>
        <v>-0.028387466270817868</v>
      </c>
      <c r="O17">
        <f t="shared" si="6"/>
        <v>0.047033267780785815</v>
      </c>
      <c r="P17" s="10">
        <f t="shared" si="7"/>
        <v>-11.103838509028177</v>
      </c>
      <c r="Q17" s="10">
        <f t="shared" si="8"/>
        <v>13.494899744342671</v>
      </c>
      <c r="R17" s="10">
        <f>G17+Parameters!$B$10+Parameters!$B$12+O17</f>
        <v>1.7300332677807868</v>
      </c>
      <c r="S17" s="4">
        <f>P17+Parameters!$B$5</f>
        <v>2516588.896161491</v>
      </c>
      <c r="T17" s="4">
        <f>Q17+Parameters!$B$6</f>
        <v>6856528.494899744</v>
      </c>
      <c r="U17" s="4">
        <f>R17+Parameters!$B$7</f>
        <v>142.60537682366973</v>
      </c>
    </row>
    <row r="18" spans="1:21" ht="15">
      <c r="A18" s="9" t="s">
        <v>14</v>
      </c>
      <c r="B18" s="9">
        <v>220</v>
      </c>
      <c r="C18" s="9">
        <v>40</v>
      </c>
      <c r="D18" s="9" t="s">
        <v>593</v>
      </c>
      <c r="E18" s="11">
        <f>VLOOKUP($A18,'gcp_rotation&amp;shift'!$A$1:$J$52,8,FALSE)</f>
        <v>-10.51201991038397</v>
      </c>
      <c r="F18" s="11">
        <f>VLOOKUP($A18,'gcp_rotation&amp;shift'!$A$1:$J$52,9,FALSE)</f>
        <v>4.810013363137841</v>
      </c>
      <c r="G18" s="11">
        <f>VLOOKUP($A18,'gcp_rotation&amp;shift'!$A$1:$J$52,10,FALSE)</f>
        <v>0.09999999999999432</v>
      </c>
      <c r="H18" s="4">
        <f>(Parameters!$B$10+Parameters!$B$11)-(Parameters!$B$10+Parameters!$B$12)</f>
        <v>0.08200000000000007</v>
      </c>
      <c r="I18">
        <f t="shared" si="0"/>
        <v>0.6981317007977318</v>
      </c>
      <c r="J18">
        <f t="shared" si="1"/>
        <v>0.06281564433575625</v>
      </c>
      <c r="K18">
        <f t="shared" si="2"/>
        <v>130</v>
      </c>
      <c r="L18">
        <f t="shared" si="3"/>
        <v>-2.2689280275926285</v>
      </c>
      <c r="M18">
        <f t="shared" si="4"/>
        <v>-0.04037711787350056</v>
      </c>
      <c r="N18">
        <f t="shared" si="5"/>
        <v>-0.04811957528434418</v>
      </c>
      <c r="O18">
        <f t="shared" si="6"/>
        <v>0.05270858399429627</v>
      </c>
      <c r="P18" s="10">
        <f t="shared" si="7"/>
        <v>-10.55239702825747</v>
      </c>
      <c r="Q18" s="10">
        <f t="shared" si="8"/>
        <v>4.761893787853497</v>
      </c>
      <c r="R18" s="10">
        <f>G18+Parameters!$B$10+Parameters!$B$12+O18</f>
        <v>1.6867085839942906</v>
      </c>
      <c r="S18" s="4">
        <f>P18+Parameters!$B$5</f>
        <v>2516589.447602972</v>
      </c>
      <c r="T18" s="4">
        <f>Q18+Parameters!$B$6</f>
        <v>6856519.761893787</v>
      </c>
      <c r="U18" s="4">
        <f>R18+Parameters!$B$7</f>
        <v>142.56205213988324</v>
      </c>
    </row>
    <row r="19" spans="1:21" ht="15">
      <c r="A19" s="9" t="s">
        <v>13</v>
      </c>
      <c r="B19" s="9">
        <v>220</v>
      </c>
      <c r="C19" s="9">
        <v>35</v>
      </c>
      <c r="D19" s="9" t="s">
        <v>594</v>
      </c>
      <c r="E19" s="11">
        <f>VLOOKUP($A19,'gcp_rotation&amp;shift'!$A$1:$J$52,8,FALSE)</f>
        <v>-6.856730571947992</v>
      </c>
      <c r="F19" s="11">
        <f>VLOOKUP($A19,'gcp_rotation&amp;shift'!$A$1:$J$52,9,FALSE)</f>
        <v>7.505638124421239</v>
      </c>
      <c r="G19" s="11">
        <f>VLOOKUP($A19,'gcp_rotation&amp;shift'!$A$1:$J$52,10,FALSE)</f>
        <v>0.12399999999999523</v>
      </c>
      <c r="H19" s="4">
        <f>(Parameters!$B$10+Parameters!$B$11)-(Parameters!$B$10+Parameters!$B$12)</f>
        <v>0.08200000000000007</v>
      </c>
      <c r="I19">
        <f t="shared" si="0"/>
        <v>0.6108652381980153</v>
      </c>
      <c r="J19">
        <f t="shared" si="1"/>
        <v>0.06717046763169739</v>
      </c>
      <c r="K19">
        <f t="shared" si="2"/>
        <v>130</v>
      </c>
      <c r="L19">
        <f t="shared" si="3"/>
        <v>-2.2689280275926285</v>
      </c>
      <c r="M19">
        <f t="shared" si="4"/>
        <v>-0.04317634433050582</v>
      </c>
      <c r="N19">
        <f t="shared" si="5"/>
        <v>-0.051455563470964964</v>
      </c>
      <c r="O19">
        <f t="shared" si="6"/>
        <v>0.047033267780785815</v>
      </c>
      <c r="P19" s="10">
        <f t="shared" si="7"/>
        <v>-6.899906916278498</v>
      </c>
      <c r="Q19" s="10">
        <f t="shared" si="8"/>
        <v>7.454182560950274</v>
      </c>
      <c r="R19" s="10">
        <f>G19+Parameters!$B$10+Parameters!$B$12+O19</f>
        <v>1.7050332677807811</v>
      </c>
      <c r="S19" s="4">
        <f>P19+Parameters!$B$5</f>
        <v>2516593.100093084</v>
      </c>
      <c r="T19" s="4">
        <f>Q19+Parameters!$B$6</f>
        <v>6856522.454182561</v>
      </c>
      <c r="U19" s="4">
        <f>R19+Parameters!$B$7</f>
        <v>142.58037682366972</v>
      </c>
    </row>
    <row r="20" spans="1:21" ht="15">
      <c r="A20" s="9" t="s">
        <v>12</v>
      </c>
      <c r="B20" s="9">
        <v>200</v>
      </c>
      <c r="C20" s="9">
        <v>30</v>
      </c>
      <c r="D20" s="9" t="s">
        <v>595</v>
      </c>
      <c r="E20" s="11">
        <f>VLOOKUP($A20,'gcp_rotation&amp;shift'!$A$1:$J$52,8,FALSE)</f>
        <v>-1.3898575874045491</v>
      </c>
      <c r="F20" s="11">
        <f>VLOOKUP($A20,'gcp_rotation&amp;shift'!$A$1:$J$52,9,FALSE)</f>
        <v>8.848600808531046</v>
      </c>
      <c r="G20" s="11">
        <f>VLOOKUP($A20,'gcp_rotation&amp;shift'!$A$1:$J$52,10,FALSE)</f>
        <v>0.13599999999999568</v>
      </c>
      <c r="H20" s="4">
        <f>(Parameters!$B$10+Parameters!$B$11)-(Parameters!$B$10+Parameters!$B$12)</f>
        <v>0.08200000000000007</v>
      </c>
      <c r="I20">
        <f t="shared" si="0"/>
        <v>0.5235987755982988</v>
      </c>
      <c r="J20">
        <f t="shared" si="1"/>
        <v>0.07101408311032403</v>
      </c>
      <c r="K20">
        <f t="shared" si="2"/>
        <v>110</v>
      </c>
      <c r="L20">
        <f t="shared" si="3"/>
        <v>-1.9198621771937625</v>
      </c>
      <c r="M20">
        <f t="shared" si="4"/>
        <v>-0.024288246883533975</v>
      </c>
      <c r="N20">
        <f t="shared" si="5"/>
        <v>-0.06673140987064871</v>
      </c>
      <c r="O20">
        <f t="shared" si="6"/>
        <v>0.04100000000000003</v>
      </c>
      <c r="P20" s="10">
        <f t="shared" si="7"/>
        <v>-1.414145834288083</v>
      </c>
      <c r="Q20" s="10">
        <f t="shared" si="8"/>
        <v>8.781869398660398</v>
      </c>
      <c r="R20" s="10">
        <f>G20+Parameters!$B$10+Parameters!$B$12+O20</f>
        <v>1.7109999999999956</v>
      </c>
      <c r="S20" s="4">
        <f>P20+Parameters!$B$5</f>
        <v>2516598.5858541657</v>
      </c>
      <c r="T20" s="4">
        <f>Q20+Parameters!$B$6</f>
        <v>6856523.781869398</v>
      </c>
      <c r="U20" s="4">
        <f>R20+Parameters!$B$7</f>
        <v>142.58634355588893</v>
      </c>
    </row>
    <row r="21" spans="1:21" ht="15">
      <c r="A21" s="9" t="s">
        <v>11</v>
      </c>
      <c r="B21" s="9">
        <v>220</v>
      </c>
      <c r="C21" s="9">
        <v>25</v>
      </c>
      <c r="D21" s="9" t="s">
        <v>596</v>
      </c>
      <c r="E21" s="11">
        <f>VLOOKUP($A21,'gcp_rotation&amp;shift'!$A$1:$J$52,8,FALSE)</f>
        <v>1.1762201683595777</v>
      </c>
      <c r="F21" s="11">
        <f>VLOOKUP($A21,'gcp_rotation&amp;shift'!$A$1:$J$52,9,FALSE)</f>
        <v>10.890652216039598</v>
      </c>
      <c r="G21" s="11">
        <f>VLOOKUP($A21,'gcp_rotation&amp;shift'!$A$1:$J$52,10,FALSE)</f>
        <v>0.27600000000001046</v>
      </c>
      <c r="H21" s="4">
        <f>(Parameters!$B$10+Parameters!$B$11)-(Parameters!$B$10+Parameters!$B$12)</f>
        <v>0.08200000000000007</v>
      </c>
      <c r="I21">
        <f t="shared" si="0"/>
        <v>0.4363323129985824</v>
      </c>
      <c r="J21">
        <f t="shared" si="1"/>
        <v>0.07431723853700536</v>
      </c>
      <c r="K21">
        <f t="shared" si="2"/>
        <v>130</v>
      </c>
      <c r="L21">
        <f t="shared" si="3"/>
        <v>-2.2689280275926285</v>
      </c>
      <c r="M21">
        <f t="shared" si="4"/>
        <v>-0.047770200117706045</v>
      </c>
      <c r="N21">
        <f t="shared" si="5"/>
        <v>-0.05693030760922053</v>
      </c>
      <c r="O21">
        <f t="shared" si="6"/>
        <v>0.03465469746273739</v>
      </c>
      <c r="P21" s="10">
        <f t="shared" si="7"/>
        <v>1.1284499682418716</v>
      </c>
      <c r="Q21" s="10">
        <f t="shared" si="8"/>
        <v>10.833721908430377</v>
      </c>
      <c r="R21" s="10">
        <f>G21+Parameters!$B$10+Parameters!$B$12+O21</f>
        <v>1.8446546974627478</v>
      </c>
      <c r="S21" s="4">
        <f>P21+Parameters!$B$5</f>
        <v>2516601.128449968</v>
      </c>
      <c r="T21" s="4">
        <f>Q21+Parameters!$B$6</f>
        <v>6856525.833721909</v>
      </c>
      <c r="U21" s="4">
        <f>R21+Parameters!$B$7</f>
        <v>142.7199982533517</v>
      </c>
    </row>
    <row r="22" spans="1:21" ht="15">
      <c r="A22" s="9" t="s">
        <v>15</v>
      </c>
      <c r="B22" s="9">
        <v>195</v>
      </c>
      <c r="C22" s="9">
        <v>15</v>
      </c>
      <c r="D22" s="9" t="s">
        <v>597</v>
      </c>
      <c r="E22" s="11">
        <f>VLOOKUP($A22,'gcp_rotation&amp;shift'!$A$1:$J$52,8,FALSE)</f>
        <v>2.5042515946552157</v>
      </c>
      <c r="F22" s="11">
        <f>VLOOKUP($A22,'gcp_rotation&amp;shift'!$A$1:$J$52,9,FALSE)</f>
        <v>13.709709599614143</v>
      </c>
      <c r="G22" s="11">
        <f>VLOOKUP($A22,'gcp_rotation&amp;shift'!$A$1:$J$52,10,FALSE)</f>
        <v>0.3120000000000118</v>
      </c>
      <c r="H22" s="4">
        <f>(Parameters!$B$10+Parameters!$B$11)-(Parameters!$B$10+Parameters!$B$12)</f>
        <v>0.08200000000000007</v>
      </c>
      <c r="I22">
        <f t="shared" si="0"/>
        <v>0.2617993877991494</v>
      </c>
      <c r="J22">
        <f t="shared" si="1"/>
        <v>0.07920591775570367</v>
      </c>
      <c r="K22">
        <f t="shared" si="2"/>
        <v>105</v>
      </c>
      <c r="L22">
        <f t="shared" si="3"/>
        <v>-1.8325957145940461</v>
      </c>
      <c r="M22">
        <f t="shared" si="4"/>
        <v>-0.020500000000000025</v>
      </c>
      <c r="N22">
        <f t="shared" si="5"/>
        <v>-0.07650704155516205</v>
      </c>
      <c r="O22">
        <f t="shared" si="6"/>
        <v>0.02122316169840672</v>
      </c>
      <c r="P22" s="10">
        <f t="shared" si="7"/>
        <v>2.4837515946552156</v>
      </c>
      <c r="Q22" s="10">
        <f t="shared" si="8"/>
        <v>13.633202558058981</v>
      </c>
      <c r="R22" s="10">
        <f>G22+Parameters!$B$10+Parameters!$B$12+O22</f>
        <v>1.8672231616984185</v>
      </c>
      <c r="S22" s="4">
        <f>P22+Parameters!$B$5</f>
        <v>2516602.4837515946</v>
      </c>
      <c r="T22" s="4">
        <f>Q22+Parameters!$B$6</f>
        <v>6856528.633202558</v>
      </c>
      <c r="U22" s="4">
        <f>R22+Parameters!$B$7</f>
        <v>142.74256671758735</v>
      </c>
    </row>
    <row r="23" spans="1:21" ht="15">
      <c r="A23" s="9" t="s">
        <v>17</v>
      </c>
      <c r="B23" s="9">
        <v>195</v>
      </c>
      <c r="C23" s="9">
        <v>10</v>
      </c>
      <c r="D23" s="9" t="s">
        <v>598</v>
      </c>
      <c r="E23" s="11">
        <f>VLOOKUP($A23,'gcp_rotation&amp;shift'!$A$1:$J$52,8,FALSE)</f>
        <v>2.2534986967220902</v>
      </c>
      <c r="F23" s="11">
        <f>VLOOKUP($A23,'gcp_rotation&amp;shift'!$A$1:$J$52,9,FALSE)</f>
        <v>15.705392185598612</v>
      </c>
      <c r="G23" s="11">
        <f>VLOOKUP($A23,'gcp_rotation&amp;shift'!$A$1:$J$52,10,FALSE)</f>
        <v>0.3429999999999893</v>
      </c>
      <c r="H23" s="4">
        <f>(Parameters!$B$10+Parameters!$B$11)-(Parameters!$B$10+Parameters!$B$12)</f>
        <v>0.08200000000000007</v>
      </c>
      <c r="I23">
        <f t="shared" si="0"/>
        <v>0.17453292519943295</v>
      </c>
      <c r="J23">
        <f t="shared" si="1"/>
        <v>0.08075423574700114</v>
      </c>
      <c r="K23">
        <f t="shared" si="2"/>
        <v>105</v>
      </c>
      <c r="L23">
        <f t="shared" si="3"/>
        <v>-1.8325957145940461</v>
      </c>
      <c r="M23">
        <f t="shared" si="4"/>
        <v>-0.020900734184022687</v>
      </c>
      <c r="N23">
        <f t="shared" si="5"/>
        <v>-0.07800260189026428</v>
      </c>
      <c r="O23">
        <f t="shared" si="6"/>
        <v>0.0142391505686883</v>
      </c>
      <c r="P23" s="10">
        <f t="shared" si="7"/>
        <v>2.2325979625380676</v>
      </c>
      <c r="Q23" s="10">
        <f t="shared" si="8"/>
        <v>15.627389583708348</v>
      </c>
      <c r="R23" s="10">
        <f>G23+Parameters!$B$10+Parameters!$B$12+O23</f>
        <v>1.8912391505686776</v>
      </c>
      <c r="S23" s="4">
        <f>P23+Parameters!$B$5</f>
        <v>2516602.2325979625</v>
      </c>
      <c r="T23" s="4">
        <f>Q23+Parameters!$B$6</f>
        <v>6856530.627389584</v>
      </c>
      <c r="U23" s="4">
        <f>R23+Parameters!$B$7</f>
        <v>142.76658270645763</v>
      </c>
    </row>
    <row r="24" spans="1:21" ht="15">
      <c r="A24" s="9" t="s">
        <v>16</v>
      </c>
      <c r="B24" s="9">
        <v>180</v>
      </c>
      <c r="C24" s="9">
        <v>10</v>
      </c>
      <c r="D24" s="9" t="s">
        <v>599</v>
      </c>
      <c r="E24" s="11">
        <f>VLOOKUP($A24,'gcp_rotation&amp;shift'!$A$1:$J$52,8,FALSE)</f>
        <v>4.192438424099237</v>
      </c>
      <c r="F24" s="11">
        <f>VLOOKUP($A24,'gcp_rotation&amp;shift'!$A$1:$J$52,9,FALSE)</f>
        <v>15.455140843987465</v>
      </c>
      <c r="G24" s="11">
        <f>VLOOKUP($A24,'gcp_rotation&amp;shift'!$A$1:$J$52,10,FALSE)</f>
        <v>0.3669999999999902</v>
      </c>
      <c r="H24" s="4">
        <f>(Parameters!$B$10+Parameters!$B$11)-(Parameters!$B$10+Parameters!$B$12)</f>
        <v>0.08200000000000007</v>
      </c>
      <c r="I24">
        <f t="shared" si="0"/>
        <v>0.17453292519943295</v>
      </c>
      <c r="J24">
        <f t="shared" si="1"/>
        <v>0.08075423574700114</v>
      </c>
      <c r="K24">
        <f t="shared" si="2"/>
        <v>90</v>
      </c>
      <c r="L24">
        <f t="shared" si="3"/>
        <v>-1.5707963267948966</v>
      </c>
      <c r="M24">
        <f t="shared" si="4"/>
        <v>4.9467963576382444E-18</v>
      </c>
      <c r="N24">
        <f t="shared" si="5"/>
        <v>-0.08075423574700114</v>
      </c>
      <c r="O24">
        <f t="shared" si="6"/>
        <v>0.0142391505686883</v>
      </c>
      <c r="P24" s="10">
        <f t="shared" si="7"/>
        <v>4.192438424099237</v>
      </c>
      <c r="Q24" s="10">
        <f t="shared" si="8"/>
        <v>15.374386608240464</v>
      </c>
      <c r="R24" s="10">
        <f>G24+Parameters!$B$10+Parameters!$B$12+O24</f>
        <v>1.9152391505686786</v>
      </c>
      <c r="S24" s="4">
        <f>P24+Parameters!$B$5</f>
        <v>2516604.192438424</v>
      </c>
      <c r="T24" s="4">
        <f>Q24+Parameters!$B$6</f>
        <v>6856530.374386609</v>
      </c>
      <c r="U24" s="4">
        <f>R24+Parameters!$B$7</f>
        <v>142.79058270645763</v>
      </c>
    </row>
    <row r="25" spans="1:21" ht="15">
      <c r="A25" s="9" t="s">
        <v>10</v>
      </c>
      <c r="B25" s="9">
        <v>170</v>
      </c>
      <c r="C25" s="9">
        <v>15</v>
      </c>
      <c r="D25" s="9" t="s">
        <v>600</v>
      </c>
      <c r="E25" s="11">
        <f>VLOOKUP($A25,'gcp_rotation&amp;shift'!$A$1:$J$52,8,FALSE)</f>
        <v>5.486370743717998</v>
      </c>
      <c r="F25" s="11">
        <f>VLOOKUP($A25,'gcp_rotation&amp;shift'!$A$1:$J$52,9,FALSE)</f>
        <v>11.07881177123636</v>
      </c>
      <c r="G25" s="11">
        <f>VLOOKUP($A25,'gcp_rotation&amp;shift'!$A$1:$J$52,10,FALSE)</f>
        <v>0.4070000000000107</v>
      </c>
      <c r="H25" s="4">
        <f>(Parameters!$B$10+Parameters!$B$11)-(Parameters!$B$10+Parameters!$B$12)</f>
        <v>0.08200000000000007</v>
      </c>
      <c r="I25">
        <f t="shared" si="0"/>
        <v>0.2617993877991494</v>
      </c>
      <c r="J25">
        <f t="shared" si="1"/>
        <v>0.07920591775570367</v>
      </c>
      <c r="K25">
        <f t="shared" si="2"/>
        <v>80</v>
      </c>
      <c r="L25">
        <f t="shared" si="3"/>
        <v>-1.3962634015954636</v>
      </c>
      <c r="M25">
        <f t="shared" si="4"/>
        <v>0.013753963278714709</v>
      </c>
      <c r="N25">
        <f t="shared" si="5"/>
        <v>-0.07800260189026428</v>
      </c>
      <c r="O25">
        <f t="shared" si="6"/>
        <v>0.02122316169840672</v>
      </c>
      <c r="P25" s="10">
        <f t="shared" si="7"/>
        <v>5.500124706996713</v>
      </c>
      <c r="Q25" s="10">
        <f t="shared" si="8"/>
        <v>11.000809169346097</v>
      </c>
      <c r="R25" s="10">
        <f>G25+Parameters!$B$10+Parameters!$B$12+O25</f>
        <v>1.9622231616984174</v>
      </c>
      <c r="S25" s="4">
        <f>P25+Parameters!$B$5</f>
        <v>2516605.500124707</v>
      </c>
      <c r="T25" s="4">
        <f>Q25+Parameters!$B$6</f>
        <v>6856526.000809169</v>
      </c>
      <c r="U25" s="4">
        <f>R25+Parameters!$B$7</f>
        <v>142.83756671758735</v>
      </c>
    </row>
    <row r="26" spans="1:21" ht="15">
      <c r="A26" s="9" t="s">
        <v>8</v>
      </c>
      <c r="B26" s="9">
        <v>180</v>
      </c>
      <c r="C26" s="9">
        <v>25</v>
      </c>
      <c r="D26" s="9" t="s">
        <v>601</v>
      </c>
      <c r="E26" s="11">
        <f>VLOOKUP($A26,'gcp_rotation&amp;shift'!$A$1:$J$52,8,FALSE)</f>
        <v>4.468074627220631</v>
      </c>
      <c r="F26" s="11">
        <f>VLOOKUP($A26,'gcp_rotation&amp;shift'!$A$1:$J$52,9,FALSE)</f>
        <v>7.110406295396388</v>
      </c>
      <c r="G26" s="11">
        <f>VLOOKUP($A26,'gcp_rotation&amp;shift'!$A$1:$J$52,10,FALSE)</f>
        <v>0.38999999999998636</v>
      </c>
      <c r="H26" s="4">
        <f>(Parameters!$B$10+Parameters!$B$11)-(Parameters!$B$10+Parameters!$B$12)</f>
        <v>0.08200000000000007</v>
      </c>
      <c r="I26">
        <f t="shared" si="0"/>
        <v>0.4363323129985824</v>
      </c>
      <c r="J26">
        <f t="shared" si="1"/>
        <v>0.07431723853700536</v>
      </c>
      <c r="K26">
        <f t="shared" si="2"/>
        <v>90</v>
      </c>
      <c r="L26">
        <f t="shared" si="3"/>
        <v>-1.5707963267948966</v>
      </c>
      <c r="M26">
        <f t="shared" si="4"/>
        <v>4.552482498334374E-18</v>
      </c>
      <c r="N26">
        <f t="shared" si="5"/>
        <v>-0.07431723853700536</v>
      </c>
      <c r="O26">
        <f t="shared" si="6"/>
        <v>0.03465469746273739</v>
      </c>
      <c r="P26" s="10">
        <f t="shared" si="7"/>
        <v>4.468074627220631</v>
      </c>
      <c r="Q26" s="10">
        <f t="shared" si="8"/>
        <v>7.036089056859383</v>
      </c>
      <c r="R26" s="10">
        <f>G26+Parameters!$B$10+Parameters!$B$12+O26</f>
        <v>1.9586546974627237</v>
      </c>
      <c r="S26" s="4">
        <f>P26+Parameters!$B$5</f>
        <v>2516604.468074627</v>
      </c>
      <c r="T26" s="4">
        <f>Q26+Parameters!$B$6</f>
        <v>6856522.036089057</v>
      </c>
      <c r="U26" s="4">
        <f>R26+Parameters!$B$7</f>
        <v>142.83399825335167</v>
      </c>
    </row>
    <row r="27" spans="1:21" ht="15">
      <c r="A27" s="9" t="s">
        <v>9</v>
      </c>
      <c r="B27" s="9">
        <v>160</v>
      </c>
      <c r="C27" s="9">
        <v>30</v>
      </c>
      <c r="D27" s="9" t="s">
        <v>602</v>
      </c>
      <c r="E27" s="11">
        <f>VLOOKUP($A27,'gcp_rotation&amp;shift'!$A$1:$J$52,8,FALSE)</f>
        <v>7.887418441474438</v>
      </c>
      <c r="F27" s="11">
        <f>VLOOKUP($A27,'gcp_rotation&amp;shift'!$A$1:$J$52,9,FALSE)</f>
        <v>7.255019157193601</v>
      </c>
      <c r="G27" s="11">
        <f>VLOOKUP($A27,'gcp_rotation&amp;shift'!$A$1:$J$52,10,FALSE)</f>
        <v>0.4019999999999868</v>
      </c>
      <c r="H27" s="4">
        <f>(Parameters!$B$10+Parameters!$B$11)-(Parameters!$B$10+Parameters!$B$12)</f>
        <v>0.08200000000000007</v>
      </c>
      <c r="I27">
        <f t="shared" si="0"/>
        <v>0.5235987755982988</v>
      </c>
      <c r="J27">
        <f t="shared" si="1"/>
        <v>0.07101408311032403</v>
      </c>
      <c r="K27">
        <f t="shared" si="2"/>
        <v>70</v>
      </c>
      <c r="L27">
        <f t="shared" si="3"/>
        <v>-1.2217304763960306</v>
      </c>
      <c r="M27">
        <f t="shared" si="4"/>
        <v>0.024288246883533985</v>
      </c>
      <c r="N27">
        <f t="shared" si="5"/>
        <v>-0.0667314098706487</v>
      </c>
      <c r="O27">
        <f t="shared" si="6"/>
        <v>0.04100000000000003</v>
      </c>
      <c r="P27" s="10">
        <f t="shared" si="7"/>
        <v>7.911706688357972</v>
      </c>
      <c r="Q27" s="10">
        <f t="shared" si="8"/>
        <v>7.188287747322953</v>
      </c>
      <c r="R27" s="10">
        <f>G27+Parameters!$B$10+Parameters!$B$12+O27</f>
        <v>1.9769999999999868</v>
      </c>
      <c r="S27" s="4">
        <f>P27+Parameters!$B$5</f>
        <v>2516607.9117066883</v>
      </c>
      <c r="T27" s="4">
        <f>Q27+Parameters!$B$6</f>
        <v>6856522.188287747</v>
      </c>
      <c r="U27" s="4">
        <f>R27+Parameters!$B$7</f>
        <v>142.85234355588892</v>
      </c>
    </row>
    <row r="28" spans="1:21" ht="15">
      <c r="A28" s="9" t="s">
        <v>7</v>
      </c>
      <c r="B28" s="9">
        <v>190</v>
      </c>
      <c r="C28" s="9">
        <v>35</v>
      </c>
      <c r="D28" s="9" t="s">
        <v>603</v>
      </c>
      <c r="E28" s="11">
        <f>VLOOKUP($A28,'gcp_rotation&amp;shift'!$A$1:$J$52,8,FALSE)</f>
        <v>5.060072410851717</v>
      </c>
      <c r="F28" s="11">
        <f>VLOOKUP($A28,'gcp_rotation&amp;shift'!$A$1:$J$52,9,FALSE)</f>
        <v>2.248162716627121</v>
      </c>
      <c r="G28" s="11">
        <f>VLOOKUP($A28,'gcp_rotation&amp;shift'!$A$1:$J$52,10,FALSE)</f>
        <v>0.4060000000000059</v>
      </c>
      <c r="H28" s="4">
        <f>(Parameters!$B$10+Parameters!$B$11)-(Parameters!$B$10+Parameters!$B$12)</f>
        <v>0.08200000000000007</v>
      </c>
      <c r="I28">
        <f t="shared" si="0"/>
        <v>0.6108652381980153</v>
      </c>
      <c r="J28">
        <f t="shared" si="1"/>
        <v>0.06717046763169739</v>
      </c>
      <c r="K28">
        <f t="shared" si="2"/>
        <v>100</v>
      </c>
      <c r="L28">
        <f t="shared" si="3"/>
        <v>-1.7453292519943295</v>
      </c>
      <c r="M28">
        <f t="shared" si="4"/>
        <v>-0.011664029297279778</v>
      </c>
      <c r="N28">
        <f t="shared" si="5"/>
        <v>-0.06614999729715115</v>
      </c>
      <c r="O28">
        <f t="shared" si="6"/>
        <v>0.047033267780785815</v>
      </c>
      <c r="P28" s="10">
        <f t="shared" si="7"/>
        <v>5.048408381554437</v>
      </c>
      <c r="Q28" s="10">
        <f t="shared" si="8"/>
        <v>2.1820127193299697</v>
      </c>
      <c r="R28" s="10">
        <f>G28+Parameters!$B$10+Parameters!$B$12+O28</f>
        <v>1.9870332677807918</v>
      </c>
      <c r="S28" s="4">
        <f>P28+Parameters!$B$5</f>
        <v>2516605.0484083816</v>
      </c>
      <c r="T28" s="4">
        <f>Q28+Parameters!$B$6</f>
        <v>6856517.182012719</v>
      </c>
      <c r="U28" s="4">
        <f>R28+Parameters!$B$7</f>
        <v>142.86237682366973</v>
      </c>
    </row>
    <row r="29" spans="1:21" ht="15">
      <c r="A29" s="9" t="s">
        <v>6</v>
      </c>
      <c r="B29" s="9">
        <v>180</v>
      </c>
      <c r="C29" s="9">
        <v>30</v>
      </c>
      <c r="D29" s="9" t="s">
        <v>604</v>
      </c>
      <c r="E29" s="11">
        <f>VLOOKUP($A29,'gcp_rotation&amp;shift'!$A$1:$J$52,8,FALSE)</f>
        <v>1.4215243863873184</v>
      </c>
      <c r="F29" s="11">
        <f>VLOOKUP($A29,'gcp_rotation&amp;shift'!$A$1:$J$52,9,FALSE)</f>
        <v>3.728049627505243</v>
      </c>
      <c r="G29" s="11">
        <f>VLOOKUP($A29,'gcp_rotation&amp;shift'!$A$1:$J$52,10,FALSE)</f>
        <v>0.20400000000000773</v>
      </c>
      <c r="H29" s="4">
        <f>(Parameters!$B$10+Parameters!$B$11)-(Parameters!$B$10+Parameters!$B$12)</f>
        <v>0.08200000000000007</v>
      </c>
      <c r="I29">
        <f t="shared" si="0"/>
        <v>0.5235987755982988</v>
      </c>
      <c r="J29">
        <f t="shared" si="1"/>
        <v>0.07101408311032403</v>
      </c>
      <c r="K29">
        <f t="shared" si="2"/>
        <v>90</v>
      </c>
      <c r="L29">
        <f t="shared" si="3"/>
        <v>-1.5707963267948966</v>
      </c>
      <c r="M29">
        <f t="shared" si="4"/>
        <v>4.350139709968291E-18</v>
      </c>
      <c r="N29">
        <f t="shared" si="5"/>
        <v>-0.07101408311032403</v>
      </c>
      <c r="O29">
        <f t="shared" si="6"/>
        <v>0.04100000000000003</v>
      </c>
      <c r="P29" s="10">
        <f t="shared" si="7"/>
        <v>1.4215243863873184</v>
      </c>
      <c r="Q29" s="10">
        <f t="shared" si="8"/>
        <v>3.657035544394919</v>
      </c>
      <c r="R29" s="10">
        <f>G29+Parameters!$B$10+Parameters!$B$12+O29</f>
        <v>1.7790000000000077</v>
      </c>
      <c r="S29" s="4">
        <f>P29+Parameters!$B$5</f>
        <v>2516601.4215243864</v>
      </c>
      <c r="T29" s="4">
        <f>Q29+Parameters!$B$6</f>
        <v>6856518.6570355445</v>
      </c>
      <c r="U29" s="4">
        <f>R29+Parameters!$B$7</f>
        <v>142.65434355588894</v>
      </c>
    </row>
    <row r="30" spans="1:21" ht="15">
      <c r="A30" s="9" t="s">
        <v>5</v>
      </c>
      <c r="B30" s="9">
        <v>180</v>
      </c>
      <c r="C30" s="9">
        <v>45</v>
      </c>
      <c r="D30" s="9" t="s">
        <v>605</v>
      </c>
      <c r="E30" s="11">
        <f>VLOOKUP($A30,'gcp_rotation&amp;shift'!$A$1:$J$52,8,FALSE)</f>
        <v>2.988017869181931</v>
      </c>
      <c r="F30" s="11">
        <f>VLOOKUP($A30,'gcp_rotation&amp;shift'!$A$1:$J$52,9,FALSE)</f>
        <v>-0.20014730840921402</v>
      </c>
      <c r="G30" s="11">
        <f>VLOOKUP($A30,'gcp_rotation&amp;shift'!$A$1:$J$52,10,FALSE)</f>
        <v>0.23900000000000432</v>
      </c>
      <c r="H30" s="4">
        <f>(Parameters!$B$10+Parameters!$B$11)-(Parameters!$B$10+Parameters!$B$12)</f>
        <v>0.08200000000000007</v>
      </c>
      <c r="I30">
        <f t="shared" si="0"/>
        <v>0.7853981633974483</v>
      </c>
      <c r="J30">
        <f t="shared" si="1"/>
        <v>0.057982756057296955</v>
      </c>
      <c r="K30">
        <f t="shared" si="2"/>
        <v>90</v>
      </c>
      <c r="L30">
        <f t="shared" si="3"/>
        <v>-1.5707963267948966</v>
      </c>
      <c r="M30">
        <f t="shared" si="4"/>
        <v>3.55187419974704E-18</v>
      </c>
      <c r="N30">
        <f t="shared" si="5"/>
        <v>-0.057982756057296955</v>
      </c>
      <c r="O30">
        <f t="shared" si="6"/>
        <v>0.05798275605729694</v>
      </c>
      <c r="P30" s="10">
        <f t="shared" si="7"/>
        <v>2.988017869181931</v>
      </c>
      <c r="Q30" s="10">
        <f t="shared" si="8"/>
        <v>-0.258130064466511</v>
      </c>
      <c r="R30" s="10">
        <f>G30+Parameters!$B$10+Parameters!$B$12+O30</f>
        <v>1.8309827560573013</v>
      </c>
      <c r="S30" s="4">
        <f>P30+Parameters!$B$5</f>
        <v>2516602.988017869</v>
      </c>
      <c r="T30" s="4">
        <f>Q30+Parameters!$B$6</f>
        <v>6856514.741869936</v>
      </c>
      <c r="U30" s="4">
        <f>R30+Parameters!$B$7</f>
        <v>142.70632631194624</v>
      </c>
    </row>
    <row r="31" spans="1:21" ht="15">
      <c r="A31" s="9" t="s">
        <v>15</v>
      </c>
      <c r="B31" s="9">
        <v>235</v>
      </c>
      <c r="C31" s="9">
        <v>15</v>
      </c>
      <c r="D31" s="9" t="s">
        <v>606</v>
      </c>
      <c r="E31" s="11">
        <f>VLOOKUP($A31,'gcp_rotation&amp;shift'!$A$1:$J$52,8,FALSE)</f>
        <v>2.5042515946552157</v>
      </c>
      <c r="F31" s="11">
        <f>VLOOKUP($A31,'gcp_rotation&amp;shift'!$A$1:$J$52,9,FALSE)</f>
        <v>13.709709599614143</v>
      </c>
      <c r="G31" s="11">
        <f>VLOOKUP($A31,'gcp_rotation&amp;shift'!$A$1:$J$52,10,FALSE)</f>
        <v>0.3120000000000118</v>
      </c>
      <c r="H31" s="4">
        <f>(Parameters!$B$10+Parameters!$B$11)-(Parameters!$B$10+Parameters!$B$12)</f>
        <v>0.08200000000000007</v>
      </c>
      <c r="I31">
        <f t="shared" si="0"/>
        <v>0.2617993877991494</v>
      </c>
      <c r="J31">
        <f t="shared" si="1"/>
        <v>0.07920591775570367</v>
      </c>
      <c r="K31">
        <f t="shared" si="2"/>
        <v>145</v>
      </c>
      <c r="L31">
        <f t="shared" si="3"/>
        <v>-2.530727415391778</v>
      </c>
      <c r="M31">
        <f t="shared" si="4"/>
        <v>-0.06488168944937042</v>
      </c>
      <c r="N31">
        <f t="shared" si="5"/>
        <v>-0.04543064804423055</v>
      </c>
      <c r="O31">
        <f t="shared" si="6"/>
        <v>0.02122316169840672</v>
      </c>
      <c r="P31" s="10">
        <f t="shared" si="7"/>
        <v>2.4393699052058455</v>
      </c>
      <c r="Q31" s="10">
        <f t="shared" si="8"/>
        <v>13.664278951569912</v>
      </c>
      <c r="R31" s="10">
        <f>G31+Parameters!$B$10+Parameters!$B$12+O31</f>
        <v>1.8672231616984185</v>
      </c>
      <c r="S31" s="4">
        <f>P31+Parameters!$B$5</f>
        <v>2516602.4393699053</v>
      </c>
      <c r="T31" s="4">
        <f>Q31+Parameters!$B$6</f>
        <v>6856528.6642789515</v>
      </c>
      <c r="U31" s="4">
        <f>R31+Parameters!$B$7</f>
        <v>142.74256671758735</v>
      </c>
    </row>
    <row r="32" spans="1:21" ht="15">
      <c r="A32" s="9" t="s">
        <v>17</v>
      </c>
      <c r="B32" s="9">
        <v>255</v>
      </c>
      <c r="C32" s="9">
        <v>15</v>
      </c>
      <c r="D32" s="9" t="s">
        <v>607</v>
      </c>
      <c r="E32" s="11">
        <f>VLOOKUP($A32,'gcp_rotation&amp;shift'!$A$1:$J$52,8,FALSE)</f>
        <v>2.2534986967220902</v>
      </c>
      <c r="F32" s="11">
        <f>VLOOKUP($A32,'gcp_rotation&amp;shift'!$A$1:$J$52,9,FALSE)</f>
        <v>15.705392185598612</v>
      </c>
      <c r="G32" s="11">
        <f>VLOOKUP($A32,'gcp_rotation&amp;shift'!$A$1:$J$52,10,FALSE)</f>
        <v>0.3429999999999893</v>
      </c>
      <c r="H32" s="4">
        <f>(Parameters!$B$10+Parameters!$B$11)-(Parameters!$B$10+Parameters!$B$12)</f>
        <v>0.08200000000000007</v>
      </c>
      <c r="I32">
        <f t="shared" si="0"/>
        <v>0.2617993877991494</v>
      </c>
      <c r="J32">
        <f t="shared" si="1"/>
        <v>0.07920591775570367</v>
      </c>
      <c r="K32">
        <f t="shared" si="2"/>
        <v>165</v>
      </c>
      <c r="L32">
        <f t="shared" si="3"/>
        <v>-2.8797932657906435</v>
      </c>
      <c r="M32">
        <f t="shared" si="4"/>
        <v>-0.07650704155516204</v>
      </c>
      <c r="N32">
        <f t="shared" si="5"/>
        <v>-0.02050000000000004</v>
      </c>
      <c r="O32">
        <f t="shared" si="6"/>
        <v>0.02122316169840672</v>
      </c>
      <c r="P32" s="10">
        <f t="shared" si="7"/>
        <v>2.1769916551669284</v>
      </c>
      <c r="Q32" s="10">
        <f t="shared" si="8"/>
        <v>15.684892185598612</v>
      </c>
      <c r="R32" s="10">
        <f>G32+Parameters!$B$10+Parameters!$B$12+O32</f>
        <v>1.898223161698396</v>
      </c>
      <c r="S32" s="4">
        <f>P32+Parameters!$B$5</f>
        <v>2516602.176991655</v>
      </c>
      <c r="T32" s="4">
        <f>Q32+Parameters!$B$6</f>
        <v>6856530.684892186</v>
      </c>
      <c r="U32" s="4">
        <f>R32+Parameters!$B$7</f>
        <v>142.77356671758733</v>
      </c>
    </row>
    <row r="33" spans="1:21" ht="15">
      <c r="A33" s="9" t="s">
        <v>21</v>
      </c>
      <c r="B33" s="9">
        <v>315</v>
      </c>
      <c r="C33" s="9">
        <v>15</v>
      </c>
      <c r="D33" s="9" t="s">
        <v>608</v>
      </c>
      <c r="E33" s="11">
        <f>VLOOKUP($A33,'gcp_rotation&amp;shift'!$A$1:$J$52,8,FALSE)</f>
        <v>4.712169231381267</v>
      </c>
      <c r="F33" s="11">
        <f>VLOOKUP($A33,'gcp_rotation&amp;shift'!$A$1:$J$52,9,FALSE)</f>
        <v>19.42591959517449</v>
      </c>
      <c r="G33" s="11">
        <f>VLOOKUP($A33,'gcp_rotation&amp;shift'!$A$1:$J$52,10,FALSE)</f>
        <v>0.4350000000000023</v>
      </c>
      <c r="H33" s="4">
        <f>(Parameters!$B$10+Parameters!$B$11)-(Parameters!$B$10+Parameters!$B$12)</f>
        <v>0.08200000000000007</v>
      </c>
      <c r="I33">
        <f t="shared" si="0"/>
        <v>0.2617993877991494</v>
      </c>
      <c r="J33">
        <f t="shared" si="1"/>
        <v>0.07920591775570367</v>
      </c>
      <c r="K33">
        <f t="shared" si="2"/>
        <v>225</v>
      </c>
      <c r="L33">
        <f t="shared" si="3"/>
        <v>2.356194490192345</v>
      </c>
      <c r="M33">
        <f t="shared" si="4"/>
        <v>-0.05600704155516203</v>
      </c>
      <c r="N33">
        <f t="shared" si="5"/>
        <v>0.056007041555162035</v>
      </c>
      <c r="O33">
        <f t="shared" si="6"/>
        <v>0.02122316169840672</v>
      </c>
      <c r="P33" s="10">
        <f t="shared" si="7"/>
        <v>4.656162189826105</v>
      </c>
      <c r="Q33" s="10">
        <f t="shared" si="8"/>
        <v>19.481926636729654</v>
      </c>
      <c r="R33" s="10">
        <f>G33+Parameters!$B$10+Parameters!$B$12+O33</f>
        <v>1.990223161698409</v>
      </c>
      <c r="S33" s="4">
        <f>P33+Parameters!$B$5</f>
        <v>2516604.65616219</v>
      </c>
      <c r="T33" s="4">
        <f>Q33+Parameters!$B$6</f>
        <v>6856534.481926637</v>
      </c>
      <c r="U33" s="4">
        <f>R33+Parameters!$B$7</f>
        <v>142.86556671758734</v>
      </c>
    </row>
    <row r="34" spans="1:18" ht="15">
      <c r="A34" s="9" t="s">
        <v>643</v>
      </c>
      <c r="B34" s="9"/>
      <c r="C34" s="9"/>
      <c r="D34" s="9"/>
      <c r="E34" s="11"/>
      <c r="F34" s="11"/>
      <c r="G34" s="11"/>
      <c r="H34" s="4"/>
      <c r="P34" s="10"/>
      <c r="Q34" s="10"/>
      <c r="R34" s="10"/>
    </row>
    <row r="35" spans="1:18" ht="15">
      <c r="A35" s="12" t="s">
        <v>609</v>
      </c>
      <c r="E35" s="11"/>
      <c r="F35" s="11"/>
      <c r="G35" s="11"/>
      <c r="H35" s="4"/>
      <c r="P35" s="10"/>
      <c r="Q35" s="10"/>
      <c r="R35" s="10"/>
    </row>
    <row r="36" spans="1:18" ht="15">
      <c r="A36" s="12" t="s">
        <v>642</v>
      </c>
      <c r="E36" s="11"/>
      <c r="F36" s="11"/>
      <c r="G36" s="11"/>
      <c r="H36" s="4"/>
      <c r="P36" s="10"/>
      <c r="Q36" s="10"/>
      <c r="R36" s="10"/>
    </row>
    <row r="37" spans="1:18" ht="15">
      <c r="A37" s="12" t="s">
        <v>641</v>
      </c>
      <c r="E37" s="11"/>
      <c r="F37" s="11"/>
      <c r="G37" s="11"/>
      <c r="H37" s="4"/>
      <c r="P37" s="10"/>
      <c r="Q37" s="10"/>
      <c r="R37" s="10"/>
    </row>
    <row r="38" spans="1:18" ht="15">
      <c r="A38" s="12"/>
      <c r="E38" s="11"/>
      <c r="F38" s="11"/>
      <c r="G38" s="11"/>
      <c r="H38" s="4"/>
      <c r="P38" s="10"/>
      <c r="Q38" s="10"/>
      <c r="R38" s="10"/>
    </row>
    <row r="39" spans="1:18" ht="15">
      <c r="A39" s="6" t="s">
        <v>159</v>
      </c>
      <c r="H39" s="4"/>
      <c r="P39" s="10"/>
      <c r="Q39" s="10"/>
      <c r="R39" s="10"/>
    </row>
    <row r="40" spans="1:10" ht="15">
      <c r="A40" s="12" t="s">
        <v>110</v>
      </c>
      <c r="B40" s="12" t="s">
        <v>111</v>
      </c>
      <c r="C40" s="12" t="s">
        <v>112</v>
      </c>
      <c r="D40" s="12" t="s">
        <v>113</v>
      </c>
      <c r="E40" s="12" t="s">
        <v>129</v>
      </c>
      <c r="F40" s="12" t="s">
        <v>130</v>
      </c>
      <c r="G40" s="12" t="s">
        <v>131</v>
      </c>
      <c r="H40" t="s">
        <v>126</v>
      </c>
      <c r="I40" t="s">
        <v>127</v>
      </c>
      <c r="J40" t="s">
        <v>128</v>
      </c>
    </row>
    <row r="41" spans="1:10" ht="15">
      <c r="A41" s="12" t="s">
        <v>610</v>
      </c>
      <c r="B41" s="12">
        <v>-0.2718</v>
      </c>
      <c r="C41" s="12">
        <v>20.0146</v>
      </c>
      <c r="D41" s="12">
        <v>1.8158</v>
      </c>
      <c r="E41" s="12">
        <v>3.09594995</v>
      </c>
      <c r="F41" s="12">
        <v>-0.45292336</v>
      </c>
      <c r="G41" s="12">
        <v>1.37188855</v>
      </c>
      <c r="H41" s="4">
        <f>B41+Parameters!$B$5</f>
        <v>2516599.7282</v>
      </c>
      <c r="I41" s="4">
        <f>C41+Parameters!$B$6</f>
        <v>6856535.0146</v>
      </c>
      <c r="J41" s="4">
        <f>D41+Parameters!$B$7</f>
        <v>142.69114355588894</v>
      </c>
    </row>
    <row r="42" spans="1:10" ht="15">
      <c r="A42" s="12" t="s">
        <v>611</v>
      </c>
      <c r="B42" s="12">
        <v>-2.8611</v>
      </c>
      <c r="C42" s="12">
        <v>17.8043</v>
      </c>
      <c r="D42" s="12">
        <v>1.864</v>
      </c>
      <c r="E42" s="12">
        <v>2.99378536</v>
      </c>
      <c r="F42" s="12">
        <v>-0.60554222</v>
      </c>
      <c r="G42" s="12">
        <v>1.24689995</v>
      </c>
      <c r="H42" s="4">
        <f>B42+Parameters!$B$5</f>
        <v>2516597.1389</v>
      </c>
      <c r="I42" s="4">
        <f>C42+Parameters!$B$6</f>
        <v>6856532.8043</v>
      </c>
      <c r="J42" s="4">
        <f>D42+Parameters!$B$7</f>
        <v>142.73934355588895</v>
      </c>
    </row>
    <row r="43" spans="1:10" ht="15">
      <c r="A43" s="12" t="s">
        <v>612</v>
      </c>
      <c r="B43" s="12">
        <v>-3.9244</v>
      </c>
      <c r="C43" s="12">
        <v>21.6492</v>
      </c>
      <c r="D43" s="12">
        <v>1.8534</v>
      </c>
      <c r="E43" s="12">
        <v>-3.10868726</v>
      </c>
      <c r="F43" s="12">
        <v>-0.61632731</v>
      </c>
      <c r="G43" s="12">
        <v>1.5556268</v>
      </c>
      <c r="H43" s="4">
        <f>B43+Parameters!$B$5</f>
        <v>2516596.0756</v>
      </c>
      <c r="I43" s="4">
        <f>C43+Parameters!$B$6</f>
        <v>6856536.6492</v>
      </c>
      <c r="J43" s="4">
        <f>D43+Parameters!$B$7</f>
        <v>142.72874355588894</v>
      </c>
    </row>
    <row r="44" spans="1:10" ht="15">
      <c r="A44" s="12" t="s">
        <v>613</v>
      </c>
      <c r="B44" s="12">
        <v>-2.589</v>
      </c>
      <c r="C44" s="12">
        <v>23.8075</v>
      </c>
      <c r="D44" s="12">
        <v>1.8816</v>
      </c>
      <c r="E44" s="12">
        <v>-2.86987311</v>
      </c>
      <c r="F44" s="12">
        <v>-0.5568051</v>
      </c>
      <c r="G44" s="12">
        <v>1.95882489</v>
      </c>
      <c r="H44" s="4">
        <f>B44+Parameters!$B$5</f>
        <v>2516597.411</v>
      </c>
      <c r="I44" s="4">
        <f>C44+Parameters!$B$6</f>
        <v>6856538.8075</v>
      </c>
      <c r="J44" s="4">
        <f>D44+Parameters!$B$7</f>
        <v>142.75694355588894</v>
      </c>
    </row>
    <row r="45" spans="1:10" ht="15">
      <c r="A45" s="12" t="s">
        <v>614</v>
      </c>
      <c r="B45" s="12">
        <v>-4.3277</v>
      </c>
      <c r="C45" s="12">
        <v>27.6211</v>
      </c>
      <c r="D45" s="12">
        <v>1.9224</v>
      </c>
      <c r="E45" s="12">
        <v>-2.70808294</v>
      </c>
      <c r="F45" s="12">
        <v>-0.55142668</v>
      </c>
      <c r="G45" s="12">
        <v>2.23522625</v>
      </c>
      <c r="H45" s="4">
        <f>B45+Parameters!$B$5</f>
        <v>2516595.6723</v>
      </c>
      <c r="I45" s="4">
        <f>C45+Parameters!$B$6</f>
        <v>6856542.6211</v>
      </c>
      <c r="J45" s="4">
        <f>D45+Parameters!$B$7</f>
        <v>142.79774355588896</v>
      </c>
    </row>
    <row r="46" spans="1:10" ht="15">
      <c r="A46" s="12" t="s">
        <v>615</v>
      </c>
      <c r="B46" s="12">
        <v>-5.7378</v>
      </c>
      <c r="C46" s="12">
        <v>31.8921</v>
      </c>
      <c r="D46" s="12">
        <v>1.9385</v>
      </c>
      <c r="E46" s="12">
        <v>-2.57280216</v>
      </c>
      <c r="F46" s="12">
        <v>-0.5125135</v>
      </c>
      <c r="G46" s="12">
        <v>2.43253676</v>
      </c>
      <c r="H46" s="4">
        <f>B46+Parameters!$B$5</f>
        <v>2516594.2622</v>
      </c>
      <c r="I46" s="4">
        <f>C46+Parameters!$B$6</f>
        <v>6856546.8921</v>
      </c>
      <c r="J46" s="4">
        <f>D46+Parameters!$B$7</f>
        <v>142.81384355588895</v>
      </c>
    </row>
    <row r="47" spans="1:10" ht="15">
      <c r="A47" s="12" t="s">
        <v>616</v>
      </c>
      <c r="B47" s="12">
        <v>-8.7296</v>
      </c>
      <c r="C47" s="12">
        <v>36.8046</v>
      </c>
      <c r="D47" s="12">
        <v>2.0516</v>
      </c>
      <c r="E47" s="12">
        <v>-2.43030706</v>
      </c>
      <c r="F47" s="12">
        <v>-0.5476503</v>
      </c>
      <c r="G47" s="12">
        <v>2.54846853</v>
      </c>
      <c r="H47" s="4">
        <f>B47+Parameters!$B$5</f>
        <v>2516591.2704</v>
      </c>
      <c r="I47" s="4">
        <f>C47+Parameters!$B$6</f>
        <v>6856551.8046</v>
      </c>
      <c r="J47" s="4">
        <f>D47+Parameters!$B$7</f>
        <v>142.92694355588895</v>
      </c>
    </row>
    <row r="48" spans="1:10" ht="15">
      <c r="A48" s="12" t="s">
        <v>617</v>
      </c>
      <c r="B48" s="12">
        <v>-10.3328</v>
      </c>
      <c r="C48" s="12">
        <v>39.8299</v>
      </c>
      <c r="D48" s="12">
        <v>1.9477</v>
      </c>
      <c r="E48" s="12">
        <v>-2.26959305</v>
      </c>
      <c r="F48" s="12">
        <v>-0.50075599</v>
      </c>
      <c r="G48" s="12">
        <v>2.7213624</v>
      </c>
      <c r="H48" s="4">
        <f>B48+Parameters!$B$5</f>
        <v>2516589.6672</v>
      </c>
      <c r="I48" s="4">
        <f>C48+Parameters!$B$6</f>
        <v>6856554.8299</v>
      </c>
      <c r="J48" s="4">
        <f>D48+Parameters!$B$7</f>
        <v>142.82304355588894</v>
      </c>
    </row>
    <row r="49" spans="1:10" ht="15">
      <c r="A49" s="12" t="s">
        <v>618</v>
      </c>
      <c r="B49" s="12">
        <v>-9.1458</v>
      </c>
      <c r="C49" s="12">
        <v>28.9308</v>
      </c>
      <c r="D49" s="12">
        <v>1.8275</v>
      </c>
      <c r="E49" s="12">
        <v>-2.52827772</v>
      </c>
      <c r="F49" s="12">
        <v>-0.71357168</v>
      </c>
      <c r="G49" s="12">
        <v>2.35066061</v>
      </c>
      <c r="H49" s="4">
        <f>B49+Parameters!$B$5</f>
        <v>2516590.8542</v>
      </c>
      <c r="I49" s="4">
        <f>C49+Parameters!$B$6</f>
        <v>6856543.9308</v>
      </c>
      <c r="J49" s="4">
        <f>D49+Parameters!$B$7</f>
        <v>142.70284355588893</v>
      </c>
    </row>
    <row r="50" spans="1:10" ht="15">
      <c r="A50" s="12" t="s">
        <v>619</v>
      </c>
      <c r="B50" s="12">
        <v>-12.4171</v>
      </c>
      <c r="C50" s="12">
        <v>23.6552</v>
      </c>
      <c r="D50" s="12">
        <v>1.7769</v>
      </c>
      <c r="E50" s="12">
        <v>-2.93418331</v>
      </c>
      <c r="F50" s="12">
        <v>-0.89304395</v>
      </c>
      <c r="G50" s="12">
        <v>1.78808833</v>
      </c>
      <c r="H50" s="4">
        <f>B50+Parameters!$B$5</f>
        <v>2516587.5829</v>
      </c>
      <c r="I50" s="4">
        <f>C50+Parameters!$B$6</f>
        <v>6856538.6552</v>
      </c>
      <c r="J50" s="4">
        <f>D50+Parameters!$B$7</f>
        <v>142.65224355588896</v>
      </c>
    </row>
    <row r="51" spans="1:10" ht="15">
      <c r="A51" s="12" t="s">
        <v>620</v>
      </c>
      <c r="B51" s="12">
        <v>-19.565</v>
      </c>
      <c r="C51" s="12">
        <v>21.9354</v>
      </c>
      <c r="D51" s="12">
        <v>2.22</v>
      </c>
      <c r="E51" s="12">
        <v>-2.95136517</v>
      </c>
      <c r="F51" s="12">
        <v>-0.96116545</v>
      </c>
      <c r="G51" s="12">
        <v>1.76300634</v>
      </c>
      <c r="H51" s="4">
        <f>B51+Parameters!$B$5</f>
        <v>2516580.435</v>
      </c>
      <c r="I51" s="4">
        <f>C51+Parameters!$B$6</f>
        <v>6856536.9354</v>
      </c>
      <c r="J51" s="4">
        <f>D51+Parameters!$B$7</f>
        <v>143.09534355588895</v>
      </c>
    </row>
    <row r="52" spans="1:10" ht="15">
      <c r="A52" s="12" t="s">
        <v>621</v>
      </c>
      <c r="B52" s="12">
        <v>-10.1589</v>
      </c>
      <c r="C52" s="12">
        <v>20.9166</v>
      </c>
      <c r="D52" s="12">
        <v>1.8039</v>
      </c>
      <c r="E52" s="12">
        <v>-3.09550862</v>
      </c>
      <c r="F52" s="12">
        <v>-0.8251768</v>
      </c>
      <c r="G52" s="12">
        <v>1.58769574</v>
      </c>
      <c r="H52" s="4">
        <f>B52+Parameters!$B$5</f>
        <v>2516589.8411</v>
      </c>
      <c r="I52" s="4">
        <f>C52+Parameters!$B$6</f>
        <v>6856535.9166</v>
      </c>
      <c r="J52" s="4">
        <f>D52+Parameters!$B$7</f>
        <v>142.67924355588895</v>
      </c>
    </row>
    <row r="53" spans="1:10" ht="15">
      <c r="A53" s="12" t="s">
        <v>622</v>
      </c>
      <c r="B53" s="12">
        <v>-9.0091</v>
      </c>
      <c r="C53" s="12">
        <v>18.0218</v>
      </c>
      <c r="D53" s="12">
        <v>1.813</v>
      </c>
      <c r="E53" s="12">
        <v>2.90055786</v>
      </c>
      <c r="F53" s="12">
        <v>-0.80265717</v>
      </c>
      <c r="G53" s="12">
        <v>1.18735097</v>
      </c>
      <c r="H53" s="4">
        <f>B53+Parameters!$B$5</f>
        <v>2516590.9909</v>
      </c>
      <c r="I53" s="4">
        <f>C53+Parameters!$B$6</f>
        <v>6856533.0218</v>
      </c>
      <c r="J53" s="4">
        <f>D53+Parameters!$B$7</f>
        <v>142.68834355588893</v>
      </c>
    </row>
    <row r="54" spans="1:10" ht="15">
      <c r="A54" s="12" t="s">
        <v>623</v>
      </c>
      <c r="B54" s="12">
        <v>-6.635</v>
      </c>
      <c r="C54" s="12">
        <v>18.1906</v>
      </c>
      <c r="D54" s="12">
        <v>1.8059</v>
      </c>
      <c r="E54" s="12">
        <v>2.91832815</v>
      </c>
      <c r="F54" s="12">
        <v>-0.73796459</v>
      </c>
      <c r="G54" s="12">
        <v>1.19535717</v>
      </c>
      <c r="H54" s="4">
        <f>B54+Parameters!$B$5</f>
        <v>2516593.365</v>
      </c>
      <c r="I54" s="4">
        <f>C54+Parameters!$B$6</f>
        <v>6856533.1906</v>
      </c>
      <c r="J54" s="4">
        <f>D54+Parameters!$B$7</f>
        <v>142.68124355588895</v>
      </c>
    </row>
    <row r="55" spans="1:10" ht="15">
      <c r="A55" s="12" t="s">
        <v>624</v>
      </c>
      <c r="B55" s="12">
        <v>-11.1245</v>
      </c>
      <c r="C55" s="12">
        <v>13.479</v>
      </c>
      <c r="D55" s="12">
        <v>1.7268</v>
      </c>
      <c r="E55" s="12">
        <v>2.83118397</v>
      </c>
      <c r="F55" s="12">
        <v>-0.81884423</v>
      </c>
      <c r="G55" s="12">
        <v>1.11266001</v>
      </c>
      <c r="H55" s="4">
        <f>B55+Parameters!$B$5</f>
        <v>2516588.8755</v>
      </c>
      <c r="I55" s="4">
        <f>C55+Parameters!$B$6</f>
        <v>6856528.479</v>
      </c>
      <c r="J55" s="4">
        <f>D55+Parameters!$B$7</f>
        <v>142.60214355588894</v>
      </c>
    </row>
    <row r="56" spans="1:10" ht="15">
      <c r="A56" s="12" t="s">
        <v>625</v>
      </c>
      <c r="B56" s="12">
        <v>-10.5671</v>
      </c>
      <c r="C56" s="12">
        <v>4.7468</v>
      </c>
      <c r="D56" s="12">
        <v>1.7474</v>
      </c>
      <c r="E56" s="12">
        <v>2.34186205</v>
      </c>
      <c r="F56" s="12">
        <v>-0.66123576</v>
      </c>
      <c r="G56" s="12">
        <v>0.49581333</v>
      </c>
      <c r="H56" s="4">
        <f>B56+Parameters!$B$5</f>
        <v>2516589.4329</v>
      </c>
      <c r="I56" s="4">
        <f>C56+Parameters!$B$6</f>
        <v>6856519.7468</v>
      </c>
      <c r="J56" s="4">
        <f>D56+Parameters!$B$7</f>
        <v>142.62274355588895</v>
      </c>
    </row>
    <row r="57" spans="1:10" ht="15">
      <c r="A57" s="12" t="s">
        <v>626</v>
      </c>
      <c r="B57" s="12">
        <v>-6.8938</v>
      </c>
      <c r="C57" s="12">
        <v>7.4341</v>
      </c>
      <c r="D57" s="12">
        <v>1.6864</v>
      </c>
      <c r="E57" s="12">
        <v>2.42869031</v>
      </c>
      <c r="F57" s="12">
        <v>-0.55021774</v>
      </c>
      <c r="G57" s="12">
        <v>0.49950856</v>
      </c>
      <c r="H57" s="4">
        <f>B57+Parameters!$B$5</f>
        <v>2516593.1062</v>
      </c>
      <c r="I57" s="4">
        <f>C57+Parameters!$B$6</f>
        <v>6856522.4341</v>
      </c>
      <c r="J57" s="4">
        <f>D57+Parameters!$B$7</f>
        <v>142.56174355588894</v>
      </c>
    </row>
    <row r="58" spans="1:10" ht="15">
      <c r="A58" s="12" t="s">
        <v>627</v>
      </c>
      <c r="B58" s="12">
        <v>-1.4219</v>
      </c>
      <c r="C58" s="12">
        <v>8.7634</v>
      </c>
      <c r="D58" s="12">
        <v>1.7286</v>
      </c>
      <c r="E58" s="12">
        <v>2.55806699</v>
      </c>
      <c r="F58" s="12">
        <v>-0.37973147</v>
      </c>
      <c r="G58" s="12">
        <v>0.45510439</v>
      </c>
      <c r="H58" s="4">
        <f>B58+Parameters!$B$5</f>
        <v>2516598.5781</v>
      </c>
      <c r="I58" s="4">
        <f>C58+Parameters!$B$6</f>
        <v>6856523.7634</v>
      </c>
      <c r="J58" s="4">
        <f>D58+Parameters!$B$7</f>
        <v>142.60394355588895</v>
      </c>
    </row>
    <row r="59" spans="1:10" ht="15">
      <c r="A59" s="12" t="s">
        <v>628</v>
      </c>
      <c r="B59" s="12">
        <v>1.1074</v>
      </c>
      <c r="C59" s="12">
        <v>10.8019</v>
      </c>
      <c r="D59" s="12">
        <v>1.854</v>
      </c>
      <c r="E59" s="12">
        <v>2.57725765</v>
      </c>
      <c r="F59" s="12">
        <v>-0.244115</v>
      </c>
      <c r="G59" s="12">
        <v>0.29180045</v>
      </c>
      <c r="H59" s="4">
        <f>B59+Parameters!$B$5</f>
        <v>2516601.1074</v>
      </c>
      <c r="I59" s="4">
        <f>C59+Parameters!$B$6</f>
        <v>6856525.8019</v>
      </c>
      <c r="J59" s="4">
        <f>D59+Parameters!$B$7</f>
        <v>142.72934355588896</v>
      </c>
    </row>
    <row r="60" spans="1:10" ht="15">
      <c r="A60" s="12" t="s">
        <v>629</v>
      </c>
      <c r="B60" s="12">
        <v>2.4731</v>
      </c>
      <c r="C60" s="12">
        <v>13.6407</v>
      </c>
      <c r="D60" s="12">
        <v>1.8442</v>
      </c>
      <c r="E60" s="12">
        <v>2.76468178</v>
      </c>
      <c r="F60" s="12">
        <v>-0.19982807</v>
      </c>
      <c r="G60" s="12">
        <v>0.36880346</v>
      </c>
      <c r="H60" s="4">
        <f>B60+Parameters!$B$5</f>
        <v>2516602.4731</v>
      </c>
      <c r="I60" s="4">
        <f>C60+Parameters!$B$6</f>
        <v>6856528.6407</v>
      </c>
      <c r="J60" s="4">
        <f>D60+Parameters!$B$7</f>
        <v>142.71954355588895</v>
      </c>
    </row>
    <row r="61" spans="1:10" ht="15">
      <c r="A61" s="12" t="s">
        <v>630</v>
      </c>
      <c r="B61" s="12">
        <v>2.1858</v>
      </c>
      <c r="C61" s="12">
        <v>15.6738</v>
      </c>
      <c r="D61" s="12">
        <v>1.8988</v>
      </c>
      <c r="E61" s="12">
        <v>2.68110118</v>
      </c>
      <c r="F61" s="12">
        <v>-0.24247243</v>
      </c>
      <c r="G61" s="12">
        <v>0.36567221</v>
      </c>
      <c r="H61" s="4">
        <f>B61+Parameters!$B$5</f>
        <v>2516602.1858</v>
      </c>
      <c r="I61" s="4">
        <f>C61+Parameters!$B$6</f>
        <v>6856530.6738</v>
      </c>
      <c r="J61" s="4">
        <f>D61+Parameters!$B$7</f>
        <v>142.77414355588894</v>
      </c>
    </row>
    <row r="62" spans="1:10" ht="15">
      <c r="A62" s="12" t="s">
        <v>631</v>
      </c>
      <c r="B62" s="12">
        <v>4.1514</v>
      </c>
      <c r="C62" s="12">
        <v>15.4129</v>
      </c>
      <c r="D62" s="12">
        <v>1.9193</v>
      </c>
      <c r="E62" s="12">
        <v>2.71791577</v>
      </c>
      <c r="F62" s="12">
        <v>-0.12089754</v>
      </c>
      <c r="G62" s="12">
        <v>0.16964846</v>
      </c>
      <c r="H62" s="4">
        <f>B62+Parameters!$B$5</f>
        <v>2516604.1514</v>
      </c>
      <c r="I62" s="4">
        <f>C62+Parameters!$B$6</f>
        <v>6856530.4129</v>
      </c>
      <c r="J62" s="4">
        <f>D62+Parameters!$B$7</f>
        <v>142.79464355588894</v>
      </c>
    </row>
    <row r="63" spans="1:10" ht="15">
      <c r="A63" s="12" t="s">
        <v>632</v>
      </c>
      <c r="B63" s="12">
        <v>5.4797</v>
      </c>
      <c r="C63" s="12">
        <v>10.9893</v>
      </c>
      <c r="D63" s="12">
        <v>1.9377</v>
      </c>
      <c r="E63" s="12">
        <v>2.65471202</v>
      </c>
      <c r="F63" s="12">
        <v>-0.00152591</v>
      </c>
      <c r="G63" s="12">
        <v>-0.09294245</v>
      </c>
      <c r="H63" s="4">
        <f>B63+Parameters!$B$5</f>
        <v>2516605.4797</v>
      </c>
      <c r="I63" s="4">
        <f>C63+Parameters!$B$6</f>
        <v>6856525.9893</v>
      </c>
      <c r="J63" s="4">
        <f>D63+Parameters!$B$7</f>
        <v>142.81304355588895</v>
      </c>
    </row>
    <row r="64" spans="1:10" ht="15">
      <c r="A64" s="12" t="s">
        <v>633</v>
      </c>
      <c r="B64" s="12">
        <v>4.481</v>
      </c>
      <c r="C64" s="12">
        <v>7.0177</v>
      </c>
      <c r="D64" s="12">
        <v>1.9551</v>
      </c>
      <c r="E64" s="12">
        <v>2.44082191</v>
      </c>
      <c r="F64" s="12">
        <v>-0.06864225</v>
      </c>
      <c r="G64" s="12">
        <v>0.0237057</v>
      </c>
      <c r="H64" s="4">
        <f>B64+Parameters!$B$5</f>
        <v>2516604.481</v>
      </c>
      <c r="I64" s="4">
        <f>C64+Parameters!$B$6</f>
        <v>6856522.0177</v>
      </c>
      <c r="J64" s="4">
        <f>D64+Parameters!$B$7</f>
        <v>142.83044355588893</v>
      </c>
    </row>
    <row r="65" spans="1:10" ht="15">
      <c r="A65" s="12" t="s">
        <v>634</v>
      </c>
      <c r="B65" s="12">
        <v>7.9365</v>
      </c>
      <c r="C65" s="12">
        <v>7.1855</v>
      </c>
      <c r="D65" s="12">
        <v>1.9927</v>
      </c>
      <c r="E65" s="12">
        <v>2.52309378</v>
      </c>
      <c r="F65" s="12">
        <v>0.08202654</v>
      </c>
      <c r="G65" s="12">
        <v>-0.17469313</v>
      </c>
      <c r="H65" s="4">
        <f>B65+Parameters!$B$5</f>
        <v>2516607.9365</v>
      </c>
      <c r="I65" s="4">
        <f>C65+Parameters!$B$6</f>
        <v>6856522.1855</v>
      </c>
      <c r="J65" s="4">
        <f>D65+Parameters!$B$7</f>
        <v>142.86804355588896</v>
      </c>
    </row>
    <row r="66" spans="1:10" ht="15">
      <c r="A66" s="12" t="s">
        <v>635</v>
      </c>
      <c r="B66" s="12">
        <v>5.0978</v>
      </c>
      <c r="C66" s="12">
        <v>2.1557</v>
      </c>
      <c r="D66" s="12">
        <v>1.9822</v>
      </c>
      <c r="E66" s="12">
        <v>2.35469916</v>
      </c>
      <c r="F66" s="12">
        <v>-0.03276324</v>
      </c>
      <c r="G66" s="12">
        <v>-0.02884186</v>
      </c>
      <c r="H66" s="4">
        <f>B66+Parameters!$B$5</f>
        <v>2516605.0978</v>
      </c>
      <c r="I66" s="4">
        <f>C66+Parameters!$B$6</f>
        <v>6856517.1557</v>
      </c>
      <c r="J66" s="4">
        <f>D66+Parameters!$B$7</f>
        <v>142.85754355588895</v>
      </c>
    </row>
    <row r="67" spans="1:10" ht="15">
      <c r="A67" s="12" t="s">
        <v>636</v>
      </c>
      <c r="B67" s="12">
        <v>1.416</v>
      </c>
      <c r="C67" s="12">
        <v>3.6461</v>
      </c>
      <c r="D67" s="12">
        <v>1.7799</v>
      </c>
      <c r="E67" s="12">
        <v>2.3115717</v>
      </c>
      <c r="F67" s="12">
        <v>-0.1351678</v>
      </c>
      <c r="G67" s="12">
        <v>0.07848015</v>
      </c>
      <c r="H67" s="4">
        <f>B67+Parameters!$B$5</f>
        <v>2516601.416</v>
      </c>
      <c r="I67" s="4">
        <f>C67+Parameters!$B$6</f>
        <v>6856518.6461</v>
      </c>
      <c r="J67" s="4">
        <f>D67+Parameters!$B$7</f>
        <v>142.65524355588894</v>
      </c>
    </row>
    <row r="68" spans="1:10" ht="15">
      <c r="A68" s="12" t="s">
        <v>637</v>
      </c>
      <c r="B68" s="12">
        <v>2.9944</v>
      </c>
      <c r="C68" s="12">
        <v>-0.3114</v>
      </c>
      <c r="D68" s="12">
        <v>1.8195</v>
      </c>
      <c r="E68" s="12">
        <v>2.25962137</v>
      </c>
      <c r="F68" s="12">
        <v>-0.09119192</v>
      </c>
      <c r="G68" s="12">
        <v>0.02943802</v>
      </c>
      <c r="H68" s="4">
        <f>B68+Parameters!$B$5</f>
        <v>2516602.9944</v>
      </c>
      <c r="I68" s="4">
        <f>C68+Parameters!$B$6</f>
        <v>6856514.6886</v>
      </c>
      <c r="J68" s="4">
        <f>D68+Parameters!$B$7</f>
        <v>142.69484355588895</v>
      </c>
    </row>
    <row r="69" spans="1:10" ht="15">
      <c r="A69" s="12" t="s">
        <v>638</v>
      </c>
      <c r="B69" s="12">
        <v>2.4454</v>
      </c>
      <c r="C69" s="12">
        <v>13.6833</v>
      </c>
      <c r="D69" s="12">
        <v>1.8546</v>
      </c>
      <c r="E69" s="12">
        <v>2.92475839</v>
      </c>
      <c r="F69" s="12">
        <v>-0.45213343</v>
      </c>
      <c r="G69" s="12">
        <v>1.025118</v>
      </c>
      <c r="H69" s="4">
        <f>B69+Parameters!$B$5</f>
        <v>2516602.4454</v>
      </c>
      <c r="I69" s="4">
        <f>C69+Parameters!$B$6</f>
        <v>6856528.6833</v>
      </c>
      <c r="J69" s="4">
        <f>D69+Parameters!$B$7</f>
        <v>142.72994355588895</v>
      </c>
    </row>
    <row r="70" spans="1:10" ht="15">
      <c r="A70" s="12" t="s">
        <v>639</v>
      </c>
      <c r="B70" s="12">
        <v>2.1749</v>
      </c>
      <c r="C70" s="12">
        <v>15.7196</v>
      </c>
      <c r="D70" s="12">
        <v>1.8709</v>
      </c>
      <c r="E70" s="12">
        <v>3.08910927</v>
      </c>
      <c r="F70" s="12">
        <v>-0.49411387</v>
      </c>
      <c r="G70" s="12">
        <v>1.36743964</v>
      </c>
      <c r="H70" s="4">
        <f>B70+Parameters!$B$5</f>
        <v>2516602.1749</v>
      </c>
      <c r="I70" s="4">
        <f>C70+Parameters!$B$6</f>
        <v>6856530.7196</v>
      </c>
      <c r="J70" s="4">
        <f>D70+Parameters!$B$7</f>
        <v>142.74624355588895</v>
      </c>
    </row>
    <row r="71" spans="1:10" ht="15">
      <c r="A71" s="12" t="s">
        <v>640</v>
      </c>
      <c r="B71" s="12">
        <v>4.6712</v>
      </c>
      <c r="C71" s="12">
        <v>19.4932</v>
      </c>
      <c r="D71" s="12">
        <v>2.0025</v>
      </c>
      <c r="E71" s="12">
        <v>-2.7703619</v>
      </c>
      <c r="F71" s="12">
        <v>-0.15271343</v>
      </c>
      <c r="G71" s="12">
        <v>2.65229536</v>
      </c>
      <c r="H71" s="4">
        <f>B71+Parameters!$B$5</f>
        <v>2516604.6712</v>
      </c>
      <c r="I71" s="4">
        <f>C71+Parameters!$B$6</f>
        <v>6856534.4932</v>
      </c>
      <c r="J71" s="4">
        <f>D71+Parameters!$B$7</f>
        <v>142.87784355588894</v>
      </c>
    </row>
    <row r="72" spans="1:10" ht="15">
      <c r="A72" s="12"/>
      <c r="E72" s="12"/>
      <c r="F72" s="12"/>
      <c r="G72" s="12"/>
      <c r="H72" s="4"/>
      <c r="I72" s="4"/>
      <c r="J72" s="4"/>
    </row>
    <row r="73" ht="15">
      <c r="A73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C1">
      <selection activeCell="S3" sqref="S3:U12"/>
    </sheetView>
  </sheetViews>
  <sheetFormatPr defaultColWidth="9.140625" defaultRowHeight="15"/>
  <cols>
    <col min="1" max="1" width="13.140625" style="0" customWidth="1"/>
    <col min="4" max="4" width="9.28125" style="0" bestFit="1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39</v>
      </c>
      <c r="B3" s="9">
        <v>325</v>
      </c>
      <c r="C3" s="9">
        <v>40</v>
      </c>
      <c r="D3" s="9" t="s">
        <v>644</v>
      </c>
      <c r="E3" s="11">
        <f>VLOOKUP($A3,'gcp_rotation&amp;shift'!$A$1:$J$52,8,FALSE)</f>
        <v>-9.110381212551147</v>
      </c>
      <c r="F3" s="11">
        <f>VLOOKUP($A3,'gcp_rotation&amp;shift'!$A$1:$J$52,9,FALSE)</f>
        <v>28.89126270636916</v>
      </c>
      <c r="G3" s="11">
        <f>VLOOKUP($A3,'gcp_rotation&amp;shift'!$A$1:$J$52,10,FALSE)</f>
        <v>0.257000000000005</v>
      </c>
      <c r="H3" s="4">
        <f>(Parameters!$B$10+Parameters!$B$11)-(Parameters!$B$10+Parameters!$B$12)</f>
        <v>0.08200000000000007</v>
      </c>
      <c r="I3">
        <f>RADIANS(C3)</f>
        <v>0.6981317007977318</v>
      </c>
      <c r="J3">
        <f>H3*COS(I3)</f>
        <v>0.06281564433575625</v>
      </c>
      <c r="K3">
        <f>IF(B3-90&gt;0,B3-90,B3-90+360)</f>
        <v>235</v>
      </c>
      <c r="L3">
        <f>IF(K3&gt;=180,RADIANS(360-K3),-RADIANS(K3))</f>
        <v>2.181661564992912</v>
      </c>
      <c r="M3">
        <f>J3*COS(L3)</f>
        <v>-0.036029573425197844</v>
      </c>
      <c r="N3">
        <f>J3*SIN(L3)</f>
        <v>0.05145556347096495</v>
      </c>
      <c r="O3">
        <f>H3*SIN(I3)</f>
        <v>0.05270858399429627</v>
      </c>
      <c r="P3" s="10">
        <f>E3+M3</f>
        <v>-9.146410785976345</v>
      </c>
      <c r="Q3" s="10">
        <f>F3+N3</f>
        <v>28.942718269840128</v>
      </c>
      <c r="R3" s="10">
        <f>G3+Parameters!$B$10+Parameters!$B$12+O3</f>
        <v>1.8437085839943013</v>
      </c>
      <c r="S3" s="4">
        <f>P3+Parameters!$B$5</f>
        <v>2516590.853589214</v>
      </c>
      <c r="T3" s="4">
        <f>Q3+Parameters!$B$6</f>
        <v>6856543.94271827</v>
      </c>
      <c r="U3" s="4">
        <f>R3+Parameters!$B$7</f>
        <v>142.71905213988325</v>
      </c>
    </row>
    <row r="4" spans="1:21" ht="15">
      <c r="A4" s="9" t="s">
        <v>60</v>
      </c>
      <c r="B4" s="9">
        <v>290</v>
      </c>
      <c r="C4" s="9">
        <v>40</v>
      </c>
      <c r="D4" s="9" t="s">
        <v>645</v>
      </c>
      <c r="E4" s="11">
        <f>VLOOKUP($A4,'gcp_rotation&amp;shift'!$A$1:$J$52,8,FALSE)</f>
        <v>-12.353245934471488</v>
      </c>
      <c r="F4" s="11">
        <f>VLOOKUP($A4,'gcp_rotation&amp;shift'!$A$1:$J$52,9,FALSE)</f>
        <v>23.637403801083565</v>
      </c>
      <c r="G4" s="11">
        <f>VLOOKUP($A4,'gcp_rotation&amp;shift'!$A$1:$J$52,10,FALSE)</f>
        <v>0.2189999999999941</v>
      </c>
      <c r="H4" s="4">
        <f>(Parameters!$B$10+Parameters!$B$11)-(Parameters!$B$10+Parameters!$B$12)</f>
        <v>0.08200000000000007</v>
      </c>
      <c r="I4">
        <f aca="true" t="shared" si="0" ref="I4:I12">RADIANS(C4)</f>
        <v>0.6981317007977318</v>
      </c>
      <c r="J4">
        <f aca="true" t="shared" si="1" ref="J4:J12">H4*COS(I4)</f>
        <v>0.06281564433575625</v>
      </c>
      <c r="K4">
        <f aca="true" t="shared" si="2" ref="K4:K12">IF(B4-90&gt;0,B4-90,B4-90+360)</f>
        <v>200</v>
      </c>
      <c r="L4">
        <f aca="true" t="shared" si="3" ref="L4:L12">IF(K4&gt;=180,RADIANS(360-K4),-RADIANS(K4))</f>
        <v>2.792526803190927</v>
      </c>
      <c r="M4">
        <f aca="true" t="shared" si="4" ref="M4:M12">J4*COS(L4)</f>
        <v>-0.05902739745222228</v>
      </c>
      <c r="N4">
        <f aca="true" t="shared" si="5" ref="N4:N12">J4*SIN(L4)</f>
        <v>0.021484215678809593</v>
      </c>
      <c r="O4">
        <f aca="true" t="shared" si="6" ref="O4:O12">H4*SIN(I4)</f>
        <v>0.05270858399429627</v>
      </c>
      <c r="P4" s="10">
        <f aca="true" t="shared" si="7" ref="P4:Q12">E4+M4</f>
        <v>-12.41227333192371</v>
      </c>
      <c r="Q4" s="10">
        <f t="shared" si="7"/>
        <v>23.658888016762376</v>
      </c>
      <c r="R4" s="10">
        <f>G4+Parameters!$B$10+Parameters!$B$12+O4</f>
        <v>1.8057085839942904</v>
      </c>
      <c r="S4" s="4">
        <f>P4+Parameters!$B$5</f>
        <v>2516587.587726668</v>
      </c>
      <c r="T4" s="4">
        <f>Q4+Parameters!$B$6</f>
        <v>6856538.658888017</v>
      </c>
      <c r="U4" s="4">
        <f>R4+Parameters!$B$7</f>
        <v>142.68105213988323</v>
      </c>
    </row>
    <row r="5" spans="1:21" ht="15">
      <c r="A5" s="9" t="s">
        <v>62</v>
      </c>
      <c r="B5" s="9">
        <v>270</v>
      </c>
      <c r="C5" s="9">
        <v>40</v>
      </c>
      <c r="D5" s="9" t="s">
        <v>646</v>
      </c>
      <c r="E5" s="11">
        <f>VLOOKUP($A5,'gcp_rotation&amp;shift'!$A$1:$J$52,8,FALSE)</f>
        <v>-19.477473293431103</v>
      </c>
      <c r="F5" s="11">
        <f>VLOOKUP($A5,'gcp_rotation&amp;shift'!$A$1:$J$52,9,FALSE)</f>
        <v>21.914630009792745</v>
      </c>
      <c r="G5" s="11">
        <f>VLOOKUP($A5,'gcp_rotation&amp;shift'!$A$1:$J$52,10,FALSE)</f>
        <v>0.6419999999999959</v>
      </c>
      <c r="H5" s="4">
        <f>(Parameters!$B$10+Parameters!$B$11)-(Parameters!$B$10+Parameters!$B$12)</f>
        <v>0.08200000000000007</v>
      </c>
      <c r="I5">
        <f t="shared" si="0"/>
        <v>0.6981317007977318</v>
      </c>
      <c r="J5">
        <f t="shared" si="1"/>
        <v>0.06281564433575625</v>
      </c>
      <c r="K5">
        <f t="shared" si="2"/>
        <v>180</v>
      </c>
      <c r="L5">
        <f t="shared" si="3"/>
        <v>3.141592653589793</v>
      </c>
      <c r="M5">
        <f t="shared" si="4"/>
        <v>-0.06281564433575625</v>
      </c>
      <c r="N5">
        <f t="shared" si="5"/>
        <v>7.695848960204118E-18</v>
      </c>
      <c r="O5">
        <f t="shared" si="6"/>
        <v>0.05270858399429627</v>
      </c>
      <c r="P5" s="10">
        <f t="shared" si="7"/>
        <v>-19.54028893776686</v>
      </c>
      <c r="Q5" s="10">
        <f t="shared" si="7"/>
        <v>21.914630009792745</v>
      </c>
      <c r="R5" s="10">
        <f>G5+Parameters!$B$10+Parameters!$B$12+O5</f>
        <v>2.2287085839942926</v>
      </c>
      <c r="S5" s="4">
        <f>P5+Parameters!$B$5</f>
        <v>2516580.4597110623</v>
      </c>
      <c r="T5" s="4">
        <f>Q5+Parameters!$B$6</f>
        <v>6856536.91463001</v>
      </c>
      <c r="U5" s="4">
        <f>R5+Parameters!$B$7</f>
        <v>143.10405213988324</v>
      </c>
    </row>
    <row r="6" spans="1:21" ht="15">
      <c r="A6" s="9" t="s">
        <v>25</v>
      </c>
      <c r="B6" s="9">
        <v>285</v>
      </c>
      <c r="C6" s="9">
        <v>30</v>
      </c>
      <c r="D6" s="9" t="s">
        <v>647</v>
      </c>
      <c r="E6" s="11">
        <f>VLOOKUP($A6,'gcp_rotation&amp;shift'!$A$1:$J$52,8,FALSE)</f>
        <v>-8.93868720671162</v>
      </c>
      <c r="F6" s="11">
        <f>VLOOKUP($A6,'gcp_rotation&amp;shift'!$A$1:$J$52,9,FALSE)</f>
        <v>18.007010680623353</v>
      </c>
      <c r="G6" s="11">
        <f>VLOOKUP($A6,'gcp_rotation&amp;shift'!$A$1:$J$52,10,FALSE)</f>
        <v>0.242999999999995</v>
      </c>
      <c r="H6" s="4">
        <f>(Parameters!$B$10+Parameters!$B$11)-(Parameters!$B$10+Parameters!$B$12)</f>
        <v>0.08200000000000007</v>
      </c>
      <c r="I6">
        <f t="shared" si="0"/>
        <v>0.5235987755982988</v>
      </c>
      <c r="J6">
        <f t="shared" si="1"/>
        <v>0.07101408311032403</v>
      </c>
      <c r="K6">
        <f t="shared" si="2"/>
        <v>195</v>
      </c>
      <c r="L6">
        <f t="shared" si="3"/>
        <v>2.8797932657906435</v>
      </c>
      <c r="M6">
        <f t="shared" si="4"/>
        <v>-0.06859433690650031</v>
      </c>
      <c r="N6">
        <f t="shared" si="5"/>
        <v>0.018379797179445132</v>
      </c>
      <c r="O6">
        <f t="shared" si="6"/>
        <v>0.04100000000000003</v>
      </c>
      <c r="P6" s="10">
        <f t="shared" si="7"/>
        <v>-9.00728154361812</v>
      </c>
      <c r="Q6" s="10">
        <f t="shared" si="7"/>
        <v>18.025390477802798</v>
      </c>
      <c r="R6" s="10">
        <f>G6+Parameters!$B$10+Parameters!$B$12+O6</f>
        <v>1.817999999999995</v>
      </c>
      <c r="S6" s="4">
        <f>P6+Parameters!$B$5</f>
        <v>2516590.9927184563</v>
      </c>
      <c r="T6" s="4">
        <f>Q6+Parameters!$B$6</f>
        <v>6856533.025390478</v>
      </c>
      <c r="U6" s="4">
        <f>R6+Parameters!$B$7</f>
        <v>142.69334355588893</v>
      </c>
    </row>
    <row r="7" spans="1:21" ht="15">
      <c r="A7" s="9" t="s">
        <v>20</v>
      </c>
      <c r="B7" s="9">
        <v>255</v>
      </c>
      <c r="C7" s="9">
        <v>25</v>
      </c>
      <c r="D7" s="9" t="s">
        <v>648</v>
      </c>
      <c r="E7" s="11">
        <f>VLOOKUP($A7,'gcp_rotation&amp;shift'!$A$1:$J$52,8,FALSE)</f>
        <v>-11.042961391154677</v>
      </c>
      <c r="F7" s="11">
        <f>VLOOKUP($A7,'gcp_rotation&amp;shift'!$A$1:$J$52,9,FALSE)</f>
        <v>13.52328721061349</v>
      </c>
      <c r="G7" s="11">
        <f>VLOOKUP($A7,'gcp_rotation&amp;shift'!$A$1:$J$52,10,FALSE)</f>
        <v>0.1490000000000009</v>
      </c>
      <c r="H7" s="4">
        <f>(Parameters!$B$10+Parameters!$B$11)-(Parameters!$B$10+Parameters!$B$12)</f>
        <v>0.08200000000000007</v>
      </c>
      <c r="I7">
        <f t="shared" si="0"/>
        <v>0.4363323129985824</v>
      </c>
      <c r="J7">
        <f t="shared" si="1"/>
        <v>0.07431723853700536</v>
      </c>
      <c r="K7">
        <f t="shared" si="2"/>
        <v>165</v>
      </c>
      <c r="L7">
        <f t="shared" si="3"/>
        <v>-2.8797932657906435</v>
      </c>
      <c r="M7">
        <f t="shared" si="4"/>
        <v>-0.07178494004137868</v>
      </c>
      <c r="N7">
        <f t="shared" si="5"/>
        <v>-0.019234716712804006</v>
      </c>
      <c r="O7">
        <f t="shared" si="6"/>
        <v>0.03465469746273739</v>
      </c>
      <c r="P7" s="10">
        <f t="shared" si="7"/>
        <v>-11.114746331196056</v>
      </c>
      <c r="Q7" s="10">
        <f t="shared" si="7"/>
        <v>13.504052493900685</v>
      </c>
      <c r="R7" s="10">
        <f>G7+Parameters!$B$10+Parameters!$B$12+O7</f>
        <v>1.7176546974627382</v>
      </c>
      <c r="S7" s="4">
        <f>P7+Parameters!$B$5</f>
        <v>2516588.8852536688</v>
      </c>
      <c r="T7" s="4">
        <f>Q7+Parameters!$B$6</f>
        <v>6856528.504052494</v>
      </c>
      <c r="U7" s="4">
        <f>R7+Parameters!$B$7</f>
        <v>142.59299825335168</v>
      </c>
    </row>
    <row r="8" spans="1:21" ht="15">
      <c r="A8" s="9" t="s">
        <v>14</v>
      </c>
      <c r="B8" s="9">
        <v>220</v>
      </c>
      <c r="C8" s="9">
        <v>30</v>
      </c>
      <c r="D8" s="9" t="s">
        <v>649</v>
      </c>
      <c r="E8" s="11">
        <f>VLOOKUP($A8,'gcp_rotation&amp;shift'!$A$1:$J$52,8,FALSE)</f>
        <v>-10.51201991038397</v>
      </c>
      <c r="F8" s="11">
        <f>VLOOKUP($A8,'gcp_rotation&amp;shift'!$A$1:$J$52,9,FALSE)</f>
        <v>4.810013363137841</v>
      </c>
      <c r="G8" s="11">
        <f>VLOOKUP($A8,'gcp_rotation&amp;shift'!$A$1:$J$52,10,FALSE)</f>
        <v>0.09999999999999432</v>
      </c>
      <c r="H8" s="4">
        <f>(Parameters!$B$10+Parameters!$B$11)-(Parameters!$B$10+Parameters!$B$12)</f>
        <v>0.08200000000000007</v>
      </c>
      <c r="I8">
        <f t="shared" si="0"/>
        <v>0.5235987755982988</v>
      </c>
      <c r="J8">
        <f t="shared" si="1"/>
        <v>0.07101408311032403</v>
      </c>
      <c r="K8">
        <f t="shared" si="2"/>
        <v>130</v>
      </c>
      <c r="L8">
        <f t="shared" si="3"/>
        <v>-2.2689280275926285</v>
      </c>
      <c r="M8">
        <f t="shared" si="4"/>
        <v>-0.045646972736566434</v>
      </c>
      <c r="N8">
        <f t="shared" si="5"/>
        <v>-0.054399943749853</v>
      </c>
      <c r="O8">
        <f t="shared" si="6"/>
        <v>0.04100000000000003</v>
      </c>
      <c r="P8" s="10">
        <f t="shared" si="7"/>
        <v>-10.557666883120536</v>
      </c>
      <c r="Q8" s="10">
        <f t="shared" si="7"/>
        <v>4.755613419387989</v>
      </c>
      <c r="R8" s="10">
        <f>G8+Parameters!$B$10+Parameters!$B$12+O8</f>
        <v>1.6749999999999943</v>
      </c>
      <c r="S8" s="4">
        <f>P8+Parameters!$B$5</f>
        <v>2516589.4423331167</v>
      </c>
      <c r="T8" s="4">
        <f>Q8+Parameters!$B$6</f>
        <v>6856519.755613419</v>
      </c>
      <c r="U8" s="4">
        <f>R8+Parameters!$B$7</f>
        <v>142.55034355588893</v>
      </c>
    </row>
    <row r="9" spans="1:21" ht="15">
      <c r="A9" s="9" t="s">
        <v>13</v>
      </c>
      <c r="B9" s="9">
        <v>215</v>
      </c>
      <c r="C9" s="9">
        <v>25</v>
      </c>
      <c r="D9" s="9" t="s">
        <v>650</v>
      </c>
      <c r="E9" s="11">
        <f>VLOOKUP($A9,'gcp_rotation&amp;shift'!$A$1:$J$52,8,FALSE)</f>
        <v>-6.856730571947992</v>
      </c>
      <c r="F9" s="11">
        <f>VLOOKUP($A9,'gcp_rotation&amp;shift'!$A$1:$J$52,9,FALSE)</f>
        <v>7.505638124421239</v>
      </c>
      <c r="G9" s="11">
        <f>VLOOKUP($A9,'gcp_rotation&amp;shift'!$A$1:$J$52,10,FALSE)</f>
        <v>0.12399999999999523</v>
      </c>
      <c r="H9" s="4">
        <f>(Parameters!$B$10+Parameters!$B$11)-(Parameters!$B$10+Parameters!$B$12)</f>
        <v>0.08200000000000007</v>
      </c>
      <c r="I9">
        <f t="shared" si="0"/>
        <v>0.4363323129985824</v>
      </c>
      <c r="J9">
        <f t="shared" si="1"/>
        <v>0.07431723853700536</v>
      </c>
      <c r="K9">
        <f t="shared" si="2"/>
        <v>125</v>
      </c>
      <c r="L9">
        <f t="shared" si="3"/>
        <v>-2.181661564992912</v>
      </c>
      <c r="M9">
        <f t="shared" si="4"/>
        <v>-0.04262661683950617</v>
      </c>
      <c r="N9">
        <f t="shared" si="5"/>
        <v>-0.06087711787350058</v>
      </c>
      <c r="O9">
        <f t="shared" si="6"/>
        <v>0.03465469746273739</v>
      </c>
      <c r="P9" s="10">
        <f t="shared" si="7"/>
        <v>-6.899357188787498</v>
      </c>
      <c r="Q9" s="10">
        <f t="shared" si="7"/>
        <v>7.444761006547738</v>
      </c>
      <c r="R9" s="10">
        <f>G9+Parameters!$B$10+Parameters!$B$12+O9</f>
        <v>1.6926546974627326</v>
      </c>
      <c r="S9" s="4">
        <f>P9+Parameters!$B$5</f>
        <v>2516593.100642811</v>
      </c>
      <c r="T9" s="4">
        <f>Q9+Parameters!$B$6</f>
        <v>6856522.444761006</v>
      </c>
      <c r="U9" s="4">
        <f>R9+Parameters!$B$7</f>
        <v>142.56799825335167</v>
      </c>
    </row>
    <row r="10" spans="1:21" ht="15">
      <c r="A10" s="9" t="s">
        <v>12</v>
      </c>
      <c r="B10" s="9">
        <v>180</v>
      </c>
      <c r="C10" s="9">
        <v>20</v>
      </c>
      <c r="D10" s="9" t="s">
        <v>651</v>
      </c>
      <c r="E10" s="11">
        <f>VLOOKUP($A10,'gcp_rotation&amp;shift'!$A$1:$J$52,8,FALSE)</f>
        <v>-1.3898575874045491</v>
      </c>
      <c r="F10" s="11">
        <f>VLOOKUP($A10,'gcp_rotation&amp;shift'!$A$1:$J$52,9,FALSE)</f>
        <v>8.848600808531046</v>
      </c>
      <c r="G10" s="11">
        <f>VLOOKUP($A10,'gcp_rotation&amp;shift'!$A$1:$J$52,10,FALSE)</f>
        <v>0.13599999999999568</v>
      </c>
      <c r="H10" s="4">
        <f>(Parameters!$B$10+Parameters!$B$11)-(Parameters!$B$10+Parameters!$B$12)</f>
        <v>0.08200000000000007</v>
      </c>
      <c r="I10">
        <f t="shared" si="0"/>
        <v>0.3490658503988659</v>
      </c>
      <c r="J10">
        <f t="shared" si="1"/>
        <v>0.07705479490444456</v>
      </c>
      <c r="K10">
        <f t="shared" si="2"/>
        <v>90</v>
      </c>
      <c r="L10">
        <f t="shared" si="3"/>
        <v>-1.5707963267948966</v>
      </c>
      <c r="M10">
        <f t="shared" si="4"/>
        <v>4.720178146024043E-18</v>
      </c>
      <c r="N10">
        <f t="shared" si="5"/>
        <v>-0.07705479490444456</v>
      </c>
      <c r="O10">
        <f t="shared" si="6"/>
        <v>0.028045651752704858</v>
      </c>
      <c r="P10" s="10">
        <f t="shared" si="7"/>
        <v>-1.3898575874045491</v>
      </c>
      <c r="Q10" s="10">
        <f t="shared" si="7"/>
        <v>8.771546013626601</v>
      </c>
      <c r="R10" s="10">
        <f>G10+Parameters!$B$10+Parameters!$B$12+O10</f>
        <v>1.6980456517527005</v>
      </c>
      <c r="S10" s="4">
        <f>P10+Parameters!$B$5</f>
        <v>2516598.6101424126</v>
      </c>
      <c r="T10" s="4">
        <f>Q10+Parameters!$B$6</f>
        <v>6856523.771546014</v>
      </c>
      <c r="U10" s="4">
        <f>R10+Parameters!$B$7</f>
        <v>142.57338920764164</v>
      </c>
    </row>
    <row r="11" spans="1:21" ht="15">
      <c r="A11" s="9" t="s">
        <v>9</v>
      </c>
      <c r="B11" s="9">
        <v>130</v>
      </c>
      <c r="C11" s="9">
        <v>30</v>
      </c>
      <c r="D11" s="9" t="s">
        <v>652</v>
      </c>
      <c r="E11" s="11">
        <f>VLOOKUP($A11,'gcp_rotation&amp;shift'!$A$1:$J$52,8,FALSE)</f>
        <v>7.887418441474438</v>
      </c>
      <c r="F11" s="11">
        <f>VLOOKUP($A11,'gcp_rotation&amp;shift'!$A$1:$J$52,9,FALSE)</f>
        <v>7.255019157193601</v>
      </c>
      <c r="G11" s="11">
        <f>VLOOKUP($A11,'gcp_rotation&amp;shift'!$A$1:$J$52,10,FALSE)</f>
        <v>0.4019999999999868</v>
      </c>
      <c r="H11" s="4">
        <f>(Parameters!$B$10+Parameters!$B$11)-(Parameters!$B$10+Parameters!$B$12)</f>
        <v>0.08200000000000007</v>
      </c>
      <c r="I11">
        <f t="shared" si="0"/>
        <v>0.5235987755982988</v>
      </c>
      <c r="J11">
        <f t="shared" si="1"/>
        <v>0.07101408311032403</v>
      </c>
      <c r="K11">
        <f t="shared" si="2"/>
        <v>40</v>
      </c>
      <c r="L11">
        <f t="shared" si="3"/>
        <v>-0.6981317007977318</v>
      </c>
      <c r="M11">
        <f t="shared" si="4"/>
        <v>0.054399943749853</v>
      </c>
      <c r="N11">
        <f t="shared" si="5"/>
        <v>-0.04564697273656643</v>
      </c>
      <c r="O11">
        <f t="shared" si="6"/>
        <v>0.04100000000000003</v>
      </c>
      <c r="P11" s="10">
        <f t="shared" si="7"/>
        <v>7.94181838522429</v>
      </c>
      <c r="Q11" s="10">
        <f t="shared" si="7"/>
        <v>7.209372184457035</v>
      </c>
      <c r="R11" s="10">
        <f>G11+Parameters!$B$10+Parameters!$B$12+O11</f>
        <v>1.9769999999999868</v>
      </c>
      <c r="S11" s="4">
        <f>P11+Parameters!$B$5</f>
        <v>2516607.9418183854</v>
      </c>
      <c r="T11" s="4">
        <f>Q11+Parameters!$B$6</f>
        <v>6856522.209372184</v>
      </c>
      <c r="U11" s="4">
        <f>R11+Parameters!$B$7</f>
        <v>142.85234355588892</v>
      </c>
    </row>
    <row r="12" spans="1:21" ht="15">
      <c r="A12" s="9" t="s">
        <v>10</v>
      </c>
      <c r="B12" s="9">
        <v>130</v>
      </c>
      <c r="C12" s="9">
        <v>20</v>
      </c>
      <c r="D12" s="9" t="s">
        <v>653</v>
      </c>
      <c r="E12" s="11">
        <f>VLOOKUP($A12,'gcp_rotation&amp;shift'!$A$1:$J$52,8,FALSE)</f>
        <v>5.486370743717998</v>
      </c>
      <c r="F12" s="11">
        <f>VLOOKUP($A12,'gcp_rotation&amp;shift'!$A$1:$J$52,9,FALSE)</f>
        <v>11.07881177123636</v>
      </c>
      <c r="G12" s="11">
        <f>VLOOKUP($A12,'gcp_rotation&amp;shift'!$A$1:$J$52,10,FALSE)</f>
        <v>0.4070000000000107</v>
      </c>
      <c r="H12" s="4">
        <f>(Parameters!$B$10+Parameters!$B$11)-(Parameters!$B$10+Parameters!$B$12)</f>
        <v>0.08200000000000007</v>
      </c>
      <c r="I12">
        <f t="shared" si="0"/>
        <v>0.3490658503988659</v>
      </c>
      <c r="J12">
        <f t="shared" si="1"/>
        <v>0.07705479490444456</v>
      </c>
      <c r="K12">
        <f t="shared" si="2"/>
        <v>40</v>
      </c>
      <c r="L12">
        <f t="shared" si="3"/>
        <v>-0.6981317007977318</v>
      </c>
      <c r="M12">
        <f t="shared" si="4"/>
        <v>0.0590273974522223</v>
      </c>
      <c r="N12">
        <f t="shared" si="5"/>
        <v>-0.04952986743151444</v>
      </c>
      <c r="O12">
        <f t="shared" si="6"/>
        <v>0.028045651752704858</v>
      </c>
      <c r="P12" s="10">
        <f t="shared" si="7"/>
        <v>5.545398141170221</v>
      </c>
      <c r="Q12" s="10">
        <f t="shared" si="7"/>
        <v>11.029281903804845</v>
      </c>
      <c r="R12" s="10">
        <f>G12+Parameters!$B$10+Parameters!$B$12+O12</f>
        <v>1.9690456517527155</v>
      </c>
      <c r="S12" s="4">
        <f>P12+Parameters!$B$5</f>
        <v>2516605.5453981413</v>
      </c>
      <c r="T12" s="4">
        <f>Q12+Parameters!$B$6</f>
        <v>6856526.029281904</v>
      </c>
      <c r="U12" s="4">
        <f>R12+Parameters!$B$7</f>
        <v>142.84438920764165</v>
      </c>
    </row>
    <row r="13" spans="1:18" ht="15">
      <c r="A13" s="9" t="s">
        <v>664</v>
      </c>
      <c r="B13" s="9"/>
      <c r="C13" s="9"/>
      <c r="D13" s="9"/>
      <c r="E13" s="11"/>
      <c r="F13" s="11"/>
      <c r="G13" s="11"/>
      <c r="H13" s="4"/>
      <c r="P13" s="10"/>
      <c r="Q13" s="10"/>
      <c r="R13" s="10"/>
    </row>
    <row r="14" spans="1:18" ht="15">
      <c r="A14" s="12"/>
      <c r="E14" s="11"/>
      <c r="F14" s="11"/>
      <c r="G14" s="11"/>
      <c r="H14" s="4"/>
      <c r="P14" s="10"/>
      <c r="Q14" s="10"/>
      <c r="R14" s="10"/>
    </row>
    <row r="15" spans="1:18" ht="15">
      <c r="A15" s="6" t="s">
        <v>159</v>
      </c>
      <c r="H15" s="4"/>
      <c r="P15" s="10"/>
      <c r="Q15" s="10"/>
      <c r="R15" s="10"/>
    </row>
    <row r="16" spans="1:10" ht="15">
      <c r="A16" s="12" t="s">
        <v>110</v>
      </c>
      <c r="B16" s="12" t="s">
        <v>111</v>
      </c>
      <c r="C16" s="12" t="s">
        <v>112</v>
      </c>
      <c r="D16" s="12" t="s">
        <v>113</v>
      </c>
      <c r="E16" s="12" t="s">
        <v>129</v>
      </c>
      <c r="F16" s="12" t="s">
        <v>130</v>
      </c>
      <c r="G16" s="12" t="s">
        <v>131</v>
      </c>
      <c r="H16" t="s">
        <v>126</v>
      </c>
      <c r="I16" t="s">
        <v>127</v>
      </c>
      <c r="J16" t="s">
        <v>128</v>
      </c>
    </row>
    <row r="17" spans="1:10" ht="15">
      <c r="A17" s="12" t="s">
        <v>654</v>
      </c>
      <c r="B17" s="12">
        <v>-9.1787</v>
      </c>
      <c r="C17" s="12">
        <v>28.946</v>
      </c>
      <c r="D17" s="12">
        <v>1.8391</v>
      </c>
      <c r="E17" s="12">
        <v>-2.62730322</v>
      </c>
      <c r="F17" s="12">
        <v>-0.31873688</v>
      </c>
      <c r="G17" s="12">
        <v>2.56506308</v>
      </c>
      <c r="H17" s="4">
        <f>B17+Parameters!$B$5</f>
        <v>2516590.8213</v>
      </c>
      <c r="I17" s="4">
        <f>C17+Parameters!$B$6</f>
        <v>6856543.946</v>
      </c>
      <c r="J17" s="4">
        <f>D17+Parameters!$B$7</f>
        <v>142.71444355588895</v>
      </c>
    </row>
    <row r="18" spans="1:10" ht="15">
      <c r="A18" s="12" t="s">
        <v>655</v>
      </c>
      <c r="B18" s="12">
        <v>-12.4121</v>
      </c>
      <c r="C18" s="12">
        <v>23.6805</v>
      </c>
      <c r="D18" s="12">
        <v>1.7999</v>
      </c>
      <c r="E18" s="12">
        <v>-2.61502063</v>
      </c>
      <c r="F18" s="12">
        <v>-0.55895223</v>
      </c>
      <c r="G18" s="12">
        <v>2.34312095</v>
      </c>
      <c r="H18" s="4">
        <f>B18+Parameters!$B$5</f>
        <v>2516587.5879</v>
      </c>
      <c r="I18" s="4">
        <f>C18+Parameters!$B$6</f>
        <v>6856538.6805</v>
      </c>
      <c r="J18" s="4">
        <f>D18+Parameters!$B$7</f>
        <v>142.67524355588895</v>
      </c>
    </row>
    <row r="19" spans="1:10" ht="15">
      <c r="A19" s="12" t="s">
        <v>656</v>
      </c>
      <c r="B19" s="12">
        <v>-19.55</v>
      </c>
      <c r="C19" s="12">
        <v>21.9301</v>
      </c>
      <c r="D19" s="12">
        <v>2.2364</v>
      </c>
      <c r="E19" s="12">
        <v>-2.92666441</v>
      </c>
      <c r="F19" s="12">
        <v>-0.75185337</v>
      </c>
      <c r="G19" s="12">
        <v>1.83043405</v>
      </c>
      <c r="H19" s="4">
        <f>B19+Parameters!$B$5</f>
        <v>2516580.45</v>
      </c>
      <c r="I19" s="4">
        <f>C19+Parameters!$B$6</f>
        <v>6856536.9301</v>
      </c>
      <c r="J19" s="4">
        <f>D19+Parameters!$B$7</f>
        <v>143.11174355588895</v>
      </c>
    </row>
    <row r="20" spans="1:10" ht="15">
      <c r="A20" s="12" t="s">
        <v>657</v>
      </c>
      <c r="B20" s="12">
        <v>-8.9798</v>
      </c>
      <c r="C20" s="12">
        <v>17.9915</v>
      </c>
      <c r="D20" s="12">
        <v>1.8308</v>
      </c>
      <c r="E20" s="12">
        <v>-2.99251364</v>
      </c>
      <c r="F20" s="12">
        <v>-0.61402325</v>
      </c>
      <c r="G20" s="12">
        <v>1.76970854</v>
      </c>
      <c r="H20" s="4">
        <f>B20+Parameters!$B$5</f>
        <v>2516591.0202</v>
      </c>
      <c r="I20" s="4">
        <f>C20+Parameters!$B$6</f>
        <v>6856532.9915</v>
      </c>
      <c r="J20" s="4">
        <f>D20+Parameters!$B$7</f>
        <v>142.70614355588896</v>
      </c>
    </row>
    <row r="21" spans="1:10" ht="15">
      <c r="A21" s="12" t="s">
        <v>658</v>
      </c>
      <c r="B21" s="12">
        <v>-11.0966</v>
      </c>
      <c r="C21" s="12">
        <v>13.5204</v>
      </c>
      <c r="D21" s="12">
        <v>1.7064</v>
      </c>
      <c r="E21" s="12">
        <v>3.0926007</v>
      </c>
      <c r="F21" s="12">
        <v>-0.53500628</v>
      </c>
      <c r="G21" s="12">
        <v>1.39448343</v>
      </c>
      <c r="H21" s="4">
        <f>B21+Parameters!$B$5</f>
        <v>2516588.9034</v>
      </c>
      <c r="I21" s="4">
        <f>C21+Parameters!$B$6</f>
        <v>6856528.5204</v>
      </c>
      <c r="J21" s="4">
        <f>D21+Parameters!$B$7</f>
        <v>142.58174355588895</v>
      </c>
    </row>
    <row r="22" spans="1:10" ht="15">
      <c r="A22" s="12" t="s">
        <v>659</v>
      </c>
      <c r="B22" s="12">
        <v>-10.5394</v>
      </c>
      <c r="C22" s="12">
        <v>4.7446</v>
      </c>
      <c r="D22" s="12">
        <v>1.672</v>
      </c>
      <c r="E22" s="12">
        <v>2.65682827</v>
      </c>
      <c r="F22" s="12">
        <v>-0.4424354</v>
      </c>
      <c r="G22" s="12">
        <v>0.61729029</v>
      </c>
      <c r="H22" s="4">
        <f>B22+Parameters!$B$5</f>
        <v>2516589.4606</v>
      </c>
      <c r="I22" s="4">
        <f>C22+Parameters!$B$6</f>
        <v>6856519.7446</v>
      </c>
      <c r="J22" s="4">
        <f>D22+Parameters!$B$7</f>
        <v>142.54734355588894</v>
      </c>
    </row>
    <row r="23" spans="1:10" ht="15">
      <c r="A23" s="12" t="s">
        <v>660</v>
      </c>
      <c r="B23" s="12">
        <v>-6.88</v>
      </c>
      <c r="C23" s="12">
        <v>7.4671</v>
      </c>
      <c r="D23" s="12">
        <v>1.6899</v>
      </c>
      <c r="E23" s="12">
        <v>2.65675129</v>
      </c>
      <c r="F23" s="12">
        <v>-0.37142498</v>
      </c>
      <c r="G23" s="12">
        <v>0.53688244</v>
      </c>
      <c r="H23" s="4">
        <f>B23+Parameters!$B$5</f>
        <v>2516593.12</v>
      </c>
      <c r="I23" s="4">
        <f>C23+Parameters!$B$6</f>
        <v>6856522.4671</v>
      </c>
      <c r="J23" s="4">
        <f>D23+Parameters!$B$7</f>
        <v>142.56524355588894</v>
      </c>
    </row>
    <row r="24" spans="1:10" ht="15">
      <c r="A24" s="12" t="s">
        <v>661</v>
      </c>
      <c r="B24" s="12">
        <v>-1.4119</v>
      </c>
      <c r="C24" s="12">
        <v>8.753</v>
      </c>
      <c r="D24" s="12">
        <v>1.708</v>
      </c>
      <c r="E24" s="12">
        <v>2.67201629</v>
      </c>
      <c r="F24" s="12">
        <v>-0.07811109</v>
      </c>
      <c r="G24" s="12">
        <v>0.07503205</v>
      </c>
      <c r="H24" s="4">
        <f>B24+Parameters!$B$5</f>
        <v>2516598.5881</v>
      </c>
      <c r="I24" s="4">
        <f>C24+Parameters!$B$6</f>
        <v>6856523.753</v>
      </c>
      <c r="J24" s="4">
        <f>D24+Parameters!$B$7</f>
        <v>142.58334355588894</v>
      </c>
    </row>
    <row r="25" spans="1:10" ht="15">
      <c r="A25" s="12" t="s">
        <v>662</v>
      </c>
      <c r="B25" s="12">
        <v>7.9445</v>
      </c>
      <c r="C25" s="12">
        <v>7.2048</v>
      </c>
      <c r="D25" s="12">
        <v>1.9754</v>
      </c>
      <c r="E25" s="12">
        <v>2.6888552</v>
      </c>
      <c r="F25" s="12">
        <v>0.33626262</v>
      </c>
      <c r="G25" s="12">
        <v>-0.669272</v>
      </c>
      <c r="H25" s="4">
        <f>B25+Parameters!$B$5</f>
        <v>2516607.9445</v>
      </c>
      <c r="I25" s="4">
        <f>C25+Parameters!$B$6</f>
        <v>6856522.2048</v>
      </c>
      <c r="J25" s="4">
        <f>D25+Parameters!$B$7</f>
        <v>142.85074355588895</v>
      </c>
    </row>
    <row r="26" spans="1:10" ht="15">
      <c r="A26" s="12" t="s">
        <v>663</v>
      </c>
      <c r="B26" s="12">
        <v>5.5233</v>
      </c>
      <c r="C26" s="12">
        <v>11.0181</v>
      </c>
      <c r="D26" s="12">
        <v>1.9674</v>
      </c>
      <c r="E26" s="12">
        <v>2.79232487</v>
      </c>
      <c r="F26" s="12">
        <v>0.33039225</v>
      </c>
      <c r="G26" s="12">
        <v>-0.80297311</v>
      </c>
      <c r="H26" s="4">
        <f>B26+Parameters!$B$5</f>
        <v>2516605.5233</v>
      </c>
      <c r="I26" s="4">
        <f>C26+Parameters!$B$6</f>
        <v>6856526.0181</v>
      </c>
      <c r="J26" s="4">
        <f>D26+Parameters!$B$7</f>
        <v>142.84274355588894</v>
      </c>
    </row>
    <row r="27" spans="1:10" ht="15">
      <c r="A27" s="12"/>
      <c r="B27" s="12"/>
      <c r="C27" s="12"/>
      <c r="D27" s="12"/>
      <c r="E27" s="12"/>
      <c r="F27" s="12"/>
      <c r="G27" s="12"/>
      <c r="H27" s="4"/>
      <c r="I27" s="4"/>
      <c r="J27" s="4"/>
    </row>
    <row r="28" spans="1:10" ht="15">
      <c r="A28" s="12"/>
      <c r="B28" s="12"/>
      <c r="C28" s="12"/>
      <c r="D28" s="12"/>
      <c r="E28" s="12"/>
      <c r="F28" s="12"/>
      <c r="G28" s="12"/>
      <c r="H28" s="4"/>
      <c r="I28" s="4"/>
      <c r="J28" s="4"/>
    </row>
    <row r="29" spans="1:10" ht="15">
      <c r="A29" s="12"/>
      <c r="B29" s="12"/>
      <c r="C29" s="12"/>
      <c r="D29" s="12"/>
      <c r="E29" s="12"/>
      <c r="F29" s="12"/>
      <c r="G29" s="12"/>
      <c r="H29" s="4"/>
      <c r="I29" s="4"/>
      <c r="J29" s="4"/>
    </row>
    <row r="30" spans="1:10" ht="15">
      <c r="A30" s="12"/>
      <c r="B30" s="12"/>
      <c r="C30" s="12"/>
      <c r="D30" s="12"/>
      <c r="E30" s="12"/>
      <c r="F30" s="12"/>
      <c r="G30" s="12"/>
      <c r="H30" s="4"/>
      <c r="I30" s="4"/>
      <c r="J30" s="4"/>
    </row>
    <row r="31" spans="1:10" ht="15">
      <c r="A31" s="12"/>
      <c r="B31" s="12"/>
      <c r="C31" s="12"/>
      <c r="D31" s="12"/>
      <c r="E31" s="12"/>
      <c r="F31" s="12"/>
      <c r="G31" s="12"/>
      <c r="H31" s="4"/>
      <c r="I31" s="4"/>
      <c r="J31" s="4"/>
    </row>
    <row r="32" spans="1:10" ht="15">
      <c r="A32" s="12"/>
      <c r="B32" s="12"/>
      <c r="C32" s="12"/>
      <c r="D32" s="12"/>
      <c r="E32" s="12"/>
      <c r="F32" s="12"/>
      <c r="G32" s="12"/>
      <c r="H32" s="4"/>
      <c r="I32" s="4"/>
      <c r="J32" s="4"/>
    </row>
    <row r="33" spans="1:10" ht="15">
      <c r="A33" s="12"/>
      <c r="B33" s="12"/>
      <c r="C33" s="12"/>
      <c r="D33" s="12"/>
      <c r="E33" s="12"/>
      <c r="F33" s="12"/>
      <c r="G33" s="12"/>
      <c r="H33" s="4"/>
      <c r="I33" s="4"/>
      <c r="J33" s="4"/>
    </row>
    <row r="34" spans="1:10" ht="15">
      <c r="A34" s="12"/>
      <c r="B34" s="12"/>
      <c r="C34" s="12"/>
      <c r="D34" s="12"/>
      <c r="E34" s="12"/>
      <c r="F34" s="12"/>
      <c r="G34" s="12"/>
      <c r="H34" s="4"/>
      <c r="I34" s="4"/>
      <c r="J34" s="4"/>
    </row>
    <row r="35" spans="1:10" ht="15">
      <c r="A35" s="12"/>
      <c r="B35" s="12"/>
      <c r="C35" s="12"/>
      <c r="D35" s="12"/>
      <c r="E35" s="12"/>
      <c r="F35" s="12"/>
      <c r="G35" s="12"/>
      <c r="H35" s="4"/>
      <c r="I35" s="4"/>
      <c r="J35" s="4"/>
    </row>
    <row r="36" spans="1:10" ht="15">
      <c r="A36" s="12"/>
      <c r="B36" s="12"/>
      <c r="C36" s="12"/>
      <c r="D36" s="12"/>
      <c r="E36" s="12"/>
      <c r="F36" s="12"/>
      <c r="G36" s="12"/>
      <c r="H36" s="4"/>
      <c r="I36" s="4"/>
      <c r="J36" s="4"/>
    </row>
    <row r="37" spans="1:10" ht="15">
      <c r="A37" s="12"/>
      <c r="B37" s="12"/>
      <c r="C37" s="12"/>
      <c r="D37" s="12"/>
      <c r="E37" s="12"/>
      <c r="F37" s="12"/>
      <c r="G37" s="12"/>
      <c r="H37" s="4"/>
      <c r="I37" s="4"/>
      <c r="J37" s="4"/>
    </row>
    <row r="38" spans="1:10" ht="15">
      <c r="A38" s="12"/>
      <c r="B38" s="12"/>
      <c r="C38" s="12"/>
      <c r="D38" s="12"/>
      <c r="E38" s="12"/>
      <c r="F38" s="12"/>
      <c r="G38" s="12"/>
      <c r="H38" s="4"/>
      <c r="I38" s="4"/>
      <c r="J38" s="4"/>
    </row>
    <row r="39" spans="1:10" ht="15">
      <c r="A39" s="12"/>
      <c r="B39" s="12"/>
      <c r="C39" s="12"/>
      <c r="D39" s="12"/>
      <c r="E39" s="12"/>
      <c r="F39" s="12"/>
      <c r="G39" s="12"/>
      <c r="H39" s="4"/>
      <c r="I39" s="4"/>
      <c r="J39" s="4"/>
    </row>
    <row r="40" spans="1:10" ht="15">
      <c r="A40" s="12"/>
      <c r="B40" s="12"/>
      <c r="C40" s="12"/>
      <c r="D40" s="12"/>
      <c r="E40" s="12"/>
      <c r="F40" s="12"/>
      <c r="G40" s="12"/>
      <c r="H40" s="4"/>
      <c r="I40" s="4"/>
      <c r="J40" s="4"/>
    </row>
    <row r="41" spans="1:10" ht="15">
      <c r="A41" s="12"/>
      <c r="B41" s="12"/>
      <c r="C41" s="12"/>
      <c r="D41" s="12"/>
      <c r="E41" s="12"/>
      <c r="F41" s="12"/>
      <c r="G41" s="12"/>
      <c r="H41" s="4"/>
      <c r="I41" s="4"/>
      <c r="J41" s="4"/>
    </row>
    <row r="42" spans="1:10" ht="15">
      <c r="A42" s="12"/>
      <c r="B42" s="12"/>
      <c r="C42" s="12"/>
      <c r="D42" s="12"/>
      <c r="E42" s="12"/>
      <c r="F42" s="12"/>
      <c r="G42" s="12"/>
      <c r="H42" s="4"/>
      <c r="I42" s="4"/>
      <c r="J42" s="4"/>
    </row>
    <row r="43" spans="1:10" ht="15">
      <c r="A43" s="12"/>
      <c r="B43" s="12"/>
      <c r="C43" s="12"/>
      <c r="D43" s="12"/>
      <c r="E43" s="12"/>
      <c r="F43" s="12"/>
      <c r="G43" s="12"/>
      <c r="H43" s="4"/>
      <c r="I43" s="4"/>
      <c r="J43" s="4"/>
    </row>
    <row r="44" spans="1:10" ht="15">
      <c r="A44" s="12"/>
      <c r="B44" s="12"/>
      <c r="C44" s="12"/>
      <c r="D44" s="12"/>
      <c r="E44" s="12"/>
      <c r="F44" s="12"/>
      <c r="G44" s="12"/>
      <c r="H44" s="4"/>
      <c r="I44" s="4"/>
      <c r="J44" s="4"/>
    </row>
    <row r="45" spans="1:10" ht="15">
      <c r="A45" s="12"/>
      <c r="B45" s="12"/>
      <c r="C45" s="12"/>
      <c r="D45" s="12"/>
      <c r="E45" s="12"/>
      <c r="F45" s="12"/>
      <c r="G45" s="12"/>
      <c r="H45" s="4"/>
      <c r="I45" s="4"/>
      <c r="J45" s="4"/>
    </row>
    <row r="46" spans="1:10" ht="15">
      <c r="A46" s="12"/>
      <c r="B46" s="12"/>
      <c r="C46" s="12"/>
      <c r="D46" s="12"/>
      <c r="E46" s="12"/>
      <c r="F46" s="12"/>
      <c r="G46" s="12"/>
      <c r="H46" s="4"/>
      <c r="I46" s="4"/>
      <c r="J46" s="4"/>
    </row>
    <row r="47" spans="1:10" ht="15">
      <c r="A47" s="12"/>
      <c r="B47" s="12"/>
      <c r="C47" s="12"/>
      <c r="D47" s="12"/>
      <c r="E47" s="12"/>
      <c r="F47" s="12"/>
      <c r="G47" s="12"/>
      <c r="H47" s="4"/>
      <c r="I47" s="4"/>
      <c r="J47" s="4"/>
    </row>
    <row r="48" spans="1:10" ht="15">
      <c r="A48" s="12"/>
      <c r="E48" s="12"/>
      <c r="F48" s="12"/>
      <c r="G48" s="12"/>
      <c r="H48" s="4"/>
      <c r="I48" s="4"/>
      <c r="J48" s="4"/>
    </row>
    <row r="49" ht="15">
      <c r="A49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C1">
      <selection activeCell="S3" sqref="S3:U7"/>
    </sheetView>
  </sheetViews>
  <sheetFormatPr defaultColWidth="9.140625" defaultRowHeight="15"/>
  <cols>
    <col min="1" max="1" width="13.140625" style="0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16</v>
      </c>
      <c r="B3" s="9">
        <v>180</v>
      </c>
      <c r="C3" s="9">
        <v>0</v>
      </c>
      <c r="D3" s="9" t="s">
        <v>675</v>
      </c>
      <c r="E3" s="11">
        <f>VLOOKUP($A3,'gcp_rotation&amp;shift'!$A$1:$J$52,8,FALSE)</f>
        <v>4.192438424099237</v>
      </c>
      <c r="F3" s="11">
        <f>VLOOKUP($A3,'gcp_rotation&amp;shift'!$A$1:$J$52,9,FALSE)</f>
        <v>15.455140843987465</v>
      </c>
      <c r="G3" s="11">
        <f>VLOOKUP($A3,'gcp_rotation&amp;shift'!$A$1:$J$52,10,FALSE)</f>
        <v>0.3669999999999902</v>
      </c>
      <c r="H3" s="4">
        <f>(Parameters!$B$10+Parameters!$B$11)-(Parameters!$B$10+Parameters!$B$12)</f>
        <v>0.08200000000000007</v>
      </c>
      <c r="I3">
        <f>RADIANS(C3)</f>
        <v>0</v>
      </c>
      <c r="J3">
        <f>H3*COS(I3)</f>
        <v>0.08200000000000007</v>
      </c>
      <c r="K3">
        <f>IF(B3-90&gt;0,B3-90,B3-90+360)</f>
        <v>90</v>
      </c>
      <c r="L3">
        <f>IF(K3&gt;=180,RADIANS(360-K3),-RADIANS(K3))</f>
        <v>-1.5707963267948966</v>
      </c>
      <c r="M3">
        <f>J3*COS(L3)</f>
        <v>5.0231086651253465E-18</v>
      </c>
      <c r="N3">
        <f>J3*SIN(L3)</f>
        <v>-0.08200000000000007</v>
      </c>
      <c r="O3">
        <f>H3*SIN(I3)</f>
        <v>0</v>
      </c>
      <c r="P3" s="10">
        <f>E3+M3</f>
        <v>4.192438424099237</v>
      </c>
      <c r="Q3" s="10">
        <f>F3+N3</f>
        <v>15.373140843987464</v>
      </c>
      <c r="R3" s="10">
        <f>G3+Parameters!$B$10+Parameters!$B$12+O3</f>
        <v>1.9009999999999903</v>
      </c>
      <c r="S3" s="4">
        <f>P3+Parameters!$B$5</f>
        <v>2516604.192438424</v>
      </c>
      <c r="T3" s="4">
        <f>Q3+Parameters!$B$6</f>
        <v>6856530.373140844</v>
      </c>
      <c r="U3" s="4">
        <f>R3+Parameters!$B$7</f>
        <v>142.77634355588893</v>
      </c>
    </row>
    <row r="4" spans="1:21" ht="15">
      <c r="A4" s="9" t="s">
        <v>15</v>
      </c>
      <c r="B4" s="9">
        <v>180</v>
      </c>
      <c r="C4" s="9">
        <v>0</v>
      </c>
      <c r="D4" s="9" t="s">
        <v>676</v>
      </c>
      <c r="E4" s="11">
        <f>VLOOKUP($A4,'gcp_rotation&amp;shift'!$A$1:$J$52,8,FALSE)</f>
        <v>2.5042515946552157</v>
      </c>
      <c r="F4" s="11">
        <f>VLOOKUP($A4,'gcp_rotation&amp;shift'!$A$1:$J$52,9,FALSE)</f>
        <v>13.709709599614143</v>
      </c>
      <c r="G4" s="11">
        <f>VLOOKUP($A4,'gcp_rotation&amp;shift'!$A$1:$J$52,10,FALSE)</f>
        <v>0.3120000000000118</v>
      </c>
      <c r="H4" s="4">
        <f>(Parameters!$B$10+Parameters!$B$11)-(Parameters!$B$10+Parameters!$B$12)</f>
        <v>0.08200000000000007</v>
      </c>
      <c r="I4">
        <f>RADIANS(C4)</f>
        <v>0</v>
      </c>
      <c r="J4">
        <f>H4*COS(I4)</f>
        <v>0.08200000000000007</v>
      </c>
      <c r="K4">
        <f>IF(B4-90&gt;0,B4-90,B4-90+360)</f>
        <v>90</v>
      </c>
      <c r="L4">
        <f>IF(K4&gt;=180,RADIANS(360-K4),-RADIANS(K4))</f>
        <v>-1.5707963267948966</v>
      </c>
      <c r="M4">
        <f>J4*COS(L4)</f>
        <v>5.0231086651253465E-18</v>
      </c>
      <c r="N4">
        <f>J4*SIN(L4)</f>
        <v>-0.08200000000000007</v>
      </c>
      <c r="O4">
        <f>H4*SIN(I4)</f>
        <v>0</v>
      </c>
      <c r="P4" s="10">
        <f aca="true" t="shared" si="0" ref="P4:Q7">E4+M4</f>
        <v>2.5042515946552157</v>
      </c>
      <c r="Q4" s="10">
        <f t="shared" si="0"/>
        <v>13.627709599614143</v>
      </c>
      <c r="R4" s="10">
        <f>G4+Parameters!$B$10+Parameters!$B$12+O4</f>
        <v>1.8460000000000119</v>
      </c>
      <c r="S4" s="4">
        <f>P4+Parameters!$B$5</f>
        <v>2516602.5042515947</v>
      </c>
      <c r="T4" s="4">
        <f>Q4+Parameters!$B$6</f>
        <v>6856528.627709599</v>
      </c>
      <c r="U4" s="4">
        <f>R4+Parameters!$B$7</f>
        <v>142.72134355588895</v>
      </c>
    </row>
    <row r="5" spans="1:21" ht="15">
      <c r="A5" s="9" t="s">
        <v>17</v>
      </c>
      <c r="B5" s="9">
        <v>180</v>
      </c>
      <c r="C5" s="9">
        <v>0</v>
      </c>
      <c r="D5" s="9" t="s">
        <v>677</v>
      </c>
      <c r="E5" s="11">
        <f>VLOOKUP($A5,'gcp_rotation&amp;shift'!$A$1:$J$52,8,FALSE)</f>
        <v>2.2534986967220902</v>
      </c>
      <c r="F5" s="11">
        <f>VLOOKUP($A5,'gcp_rotation&amp;shift'!$A$1:$J$52,9,FALSE)</f>
        <v>15.705392185598612</v>
      </c>
      <c r="G5" s="11">
        <f>VLOOKUP($A5,'gcp_rotation&amp;shift'!$A$1:$J$52,10,FALSE)</f>
        <v>0.3429999999999893</v>
      </c>
      <c r="H5" s="4">
        <f>(Parameters!$B$10+Parameters!$B$11)-(Parameters!$B$10+Parameters!$B$12)</f>
        <v>0.08200000000000007</v>
      </c>
      <c r="I5">
        <f>RADIANS(C5)</f>
        <v>0</v>
      </c>
      <c r="J5">
        <f>H5*COS(I5)</f>
        <v>0.08200000000000007</v>
      </c>
      <c r="K5">
        <f>IF(B5-90&gt;0,B5-90,B5-90+360)</f>
        <v>90</v>
      </c>
      <c r="L5">
        <f>IF(K5&gt;=180,RADIANS(360-K5),-RADIANS(K5))</f>
        <v>-1.5707963267948966</v>
      </c>
      <c r="M5">
        <f>J5*COS(L5)</f>
        <v>5.0231086651253465E-18</v>
      </c>
      <c r="N5">
        <f>J5*SIN(L5)</f>
        <v>-0.08200000000000007</v>
      </c>
      <c r="O5">
        <f>H5*SIN(I5)</f>
        <v>0</v>
      </c>
      <c r="P5" s="10">
        <f t="shared" si="0"/>
        <v>2.2534986967220902</v>
      </c>
      <c r="Q5" s="10">
        <f t="shared" si="0"/>
        <v>15.623392185598611</v>
      </c>
      <c r="R5" s="10">
        <f>G5+Parameters!$B$10+Parameters!$B$12+O5</f>
        <v>1.8769999999999893</v>
      </c>
      <c r="S5" s="4">
        <f>P5+Parameters!$B$5</f>
        <v>2516602.2534986967</v>
      </c>
      <c r="T5" s="4">
        <f>Q5+Parameters!$B$6</f>
        <v>6856530.623392185</v>
      </c>
      <c r="U5" s="4">
        <f>R5+Parameters!$B$7</f>
        <v>142.75234355588893</v>
      </c>
    </row>
    <row r="6" spans="1:21" ht="15">
      <c r="A6" s="9" t="s">
        <v>11</v>
      </c>
      <c r="B6" s="9">
        <v>180</v>
      </c>
      <c r="C6" s="9">
        <v>0</v>
      </c>
      <c r="D6" s="9" t="s">
        <v>678</v>
      </c>
      <c r="E6" s="11">
        <f>VLOOKUP($A6,'gcp_rotation&amp;shift'!$A$1:$J$52,8,FALSE)</f>
        <v>1.1762201683595777</v>
      </c>
      <c r="F6" s="11">
        <f>VLOOKUP($A6,'gcp_rotation&amp;shift'!$A$1:$J$52,9,FALSE)</f>
        <v>10.890652216039598</v>
      </c>
      <c r="G6" s="11">
        <f>VLOOKUP($A6,'gcp_rotation&amp;shift'!$A$1:$J$52,10,FALSE)</f>
        <v>0.27600000000001046</v>
      </c>
      <c r="H6" s="4">
        <f>(Parameters!$B$10+Parameters!$B$11)-(Parameters!$B$10+Parameters!$B$12)</f>
        <v>0.08200000000000007</v>
      </c>
      <c r="I6">
        <f>RADIANS(C6)</f>
        <v>0</v>
      </c>
      <c r="J6">
        <f>H6*COS(I6)</f>
        <v>0.08200000000000007</v>
      </c>
      <c r="K6">
        <f>IF(B6-90&gt;0,B6-90,B6-90+360)</f>
        <v>90</v>
      </c>
      <c r="L6">
        <f>IF(K6&gt;=180,RADIANS(360-K6),-RADIANS(K6))</f>
        <v>-1.5707963267948966</v>
      </c>
      <c r="M6">
        <f>J6*COS(L6)</f>
        <v>5.0231086651253465E-18</v>
      </c>
      <c r="N6">
        <f>J6*SIN(L6)</f>
        <v>-0.08200000000000007</v>
      </c>
      <c r="O6">
        <f>H6*SIN(I6)</f>
        <v>0</v>
      </c>
      <c r="P6" s="10">
        <f t="shared" si="0"/>
        <v>1.1762201683595777</v>
      </c>
      <c r="Q6" s="10">
        <f t="shared" si="0"/>
        <v>10.808652216039597</v>
      </c>
      <c r="R6" s="10">
        <f>G6+Parameters!$B$10+Parameters!$B$12+O6</f>
        <v>1.8100000000000105</v>
      </c>
      <c r="S6" s="4">
        <f>P6+Parameters!$B$5</f>
        <v>2516601.1762201684</v>
      </c>
      <c r="T6" s="4">
        <f>Q6+Parameters!$B$6</f>
        <v>6856525.808652216</v>
      </c>
      <c r="U6" s="4">
        <f>R6+Parameters!$B$7</f>
        <v>142.68534355588895</v>
      </c>
    </row>
    <row r="7" spans="1:21" ht="15">
      <c r="A7" s="9" t="s">
        <v>11</v>
      </c>
      <c r="B7" s="9">
        <v>180</v>
      </c>
      <c r="C7" s="9">
        <v>0</v>
      </c>
      <c r="D7" s="9" t="s">
        <v>679</v>
      </c>
      <c r="E7" s="11">
        <f>VLOOKUP($A7,'gcp_rotation&amp;shift'!$A$1:$J$52,8,FALSE)</f>
        <v>1.1762201683595777</v>
      </c>
      <c r="F7" s="11">
        <f>VLOOKUP($A7,'gcp_rotation&amp;shift'!$A$1:$J$52,9,FALSE)</f>
        <v>10.890652216039598</v>
      </c>
      <c r="G7" s="11">
        <f>VLOOKUP($A7,'gcp_rotation&amp;shift'!$A$1:$J$52,10,FALSE)</f>
        <v>0.27600000000001046</v>
      </c>
      <c r="H7" s="4">
        <f>(Parameters!$B$10+Parameters!$B$11)-(Parameters!$B$10+Parameters!$B$12)</f>
        <v>0.08200000000000007</v>
      </c>
      <c r="I7">
        <f>RADIANS(C7)</f>
        <v>0</v>
      </c>
      <c r="J7">
        <f>H7*COS(I7)</f>
        <v>0.08200000000000007</v>
      </c>
      <c r="K7">
        <f>IF(B7-90&gt;0,B7-90,B7-90+360)</f>
        <v>90</v>
      </c>
      <c r="L7">
        <f>IF(K7&gt;=180,RADIANS(360-K7),-RADIANS(K7))</f>
        <v>-1.5707963267948966</v>
      </c>
      <c r="M7">
        <f>J7*COS(L7)</f>
        <v>5.0231086651253465E-18</v>
      </c>
      <c r="N7">
        <f>J7*SIN(L7)</f>
        <v>-0.08200000000000007</v>
      </c>
      <c r="O7">
        <f>H7*SIN(I7)</f>
        <v>0</v>
      </c>
      <c r="P7" s="10">
        <f t="shared" si="0"/>
        <v>1.1762201683595777</v>
      </c>
      <c r="Q7" s="10">
        <f t="shared" si="0"/>
        <v>10.808652216039597</v>
      </c>
      <c r="R7" s="10">
        <f>G7+Parameters!$B$10+Parameters!$B$12+O7</f>
        <v>1.8100000000000105</v>
      </c>
      <c r="S7" s="4">
        <f>P7+Parameters!$B$5</f>
        <v>2516601.1762201684</v>
      </c>
      <c r="T7" s="4">
        <f>Q7+Parameters!$B$6</f>
        <v>6856525.808652216</v>
      </c>
      <c r="U7" s="4">
        <f>R7+Parameters!$B$7</f>
        <v>142.68534355588895</v>
      </c>
    </row>
    <row r="8" spans="5:18" ht="15">
      <c r="E8" s="11"/>
      <c r="F8" s="11"/>
      <c r="G8" s="11"/>
      <c r="H8" s="4"/>
      <c r="P8" s="10"/>
      <c r="Q8" s="10"/>
      <c r="R8" s="10"/>
    </row>
    <row r="9" spans="1:18" ht="15">
      <c r="A9" s="6" t="s">
        <v>159</v>
      </c>
      <c r="H9" s="4"/>
      <c r="P9" s="10"/>
      <c r="Q9" s="10"/>
      <c r="R9" s="10"/>
    </row>
    <row r="10" spans="1:10" ht="15">
      <c r="A10" s="12" t="s">
        <v>110</v>
      </c>
      <c r="B10" s="12" t="s">
        <v>111</v>
      </c>
      <c r="C10" s="12" t="s">
        <v>112</v>
      </c>
      <c r="D10" s="12" t="s">
        <v>113</v>
      </c>
      <c r="E10" s="12" t="s">
        <v>129</v>
      </c>
      <c r="F10" s="12" t="s">
        <v>130</v>
      </c>
      <c r="G10" s="12" t="s">
        <v>131</v>
      </c>
      <c r="H10" t="s">
        <v>126</v>
      </c>
      <c r="I10" t="s">
        <v>127</v>
      </c>
      <c r="J10" t="s">
        <v>128</v>
      </c>
    </row>
    <row r="11" spans="1:10" ht="15">
      <c r="A11" s="12" t="s">
        <v>680</v>
      </c>
      <c r="B11" s="12">
        <v>4.2143</v>
      </c>
      <c r="C11" s="12">
        <v>15.3761</v>
      </c>
      <c r="D11" s="12">
        <v>1.8915</v>
      </c>
      <c r="E11" s="12">
        <v>3.03860177</v>
      </c>
      <c r="F11" s="12">
        <v>-0.08498212</v>
      </c>
      <c r="G11" s="12">
        <v>0.73404426</v>
      </c>
      <c r="H11" s="4">
        <f>B11+Parameters!$B$5</f>
        <v>2516604.2143</v>
      </c>
      <c r="I11" s="4">
        <f>C11+Parameters!$B$6</f>
        <v>6856530.3761</v>
      </c>
      <c r="J11" s="4">
        <f>D11+Parameters!$B$7</f>
        <v>142.76684355588895</v>
      </c>
    </row>
    <row r="12" spans="1:10" ht="15">
      <c r="A12" s="12" t="s">
        <v>681</v>
      </c>
      <c r="B12" s="12">
        <v>2.5077</v>
      </c>
      <c r="C12" s="12">
        <v>13.6087</v>
      </c>
      <c r="D12" s="12">
        <v>1.8739</v>
      </c>
      <c r="E12" s="12">
        <v>3.05868673</v>
      </c>
      <c r="F12" s="12">
        <v>-0.07788314</v>
      </c>
      <c r="G12" s="12">
        <v>0.81864516</v>
      </c>
      <c r="H12" s="4">
        <f>B12+Parameters!$B$5</f>
        <v>2516602.5077</v>
      </c>
      <c r="I12" s="4">
        <f>C12+Parameters!$B$6</f>
        <v>6856528.6087</v>
      </c>
      <c r="J12" s="4">
        <f>D12+Parameters!$B$7</f>
        <v>142.74924355588894</v>
      </c>
    </row>
    <row r="13" spans="1:10" ht="15">
      <c r="A13" s="12" t="s">
        <v>682</v>
      </c>
      <c r="B13" s="12">
        <v>2.2271</v>
      </c>
      <c r="C13" s="12">
        <v>15.6223</v>
      </c>
      <c r="D13" s="12">
        <v>1.8696</v>
      </c>
      <c r="E13" s="12">
        <v>3.05576548</v>
      </c>
      <c r="F13" s="12">
        <v>-0.09704405</v>
      </c>
      <c r="G13" s="12">
        <v>0.88146235</v>
      </c>
      <c r="H13" s="4">
        <f>B13+Parameters!$B$5</f>
        <v>2516602.2271</v>
      </c>
      <c r="I13" s="4">
        <f>C13+Parameters!$B$6</f>
        <v>6856530.6223</v>
      </c>
      <c r="J13" s="4">
        <f>D13+Parameters!$B$7</f>
        <v>142.74494355588894</v>
      </c>
    </row>
    <row r="14" spans="1:10" ht="15">
      <c r="A14" s="12" t="s">
        <v>683</v>
      </c>
      <c r="B14" s="12">
        <v>1.1924</v>
      </c>
      <c r="C14" s="12">
        <v>10.8053</v>
      </c>
      <c r="D14" s="12">
        <v>1.813</v>
      </c>
      <c r="E14" s="12">
        <v>2.81900691</v>
      </c>
      <c r="F14" s="12">
        <v>-0.19658538</v>
      </c>
      <c r="G14" s="12">
        <v>0.51699078</v>
      </c>
      <c r="H14" s="4">
        <f>B14+Parameters!$B$5</f>
        <v>2516601.1924</v>
      </c>
      <c r="I14" s="4">
        <f>C14+Parameters!$B$6</f>
        <v>6856525.8053</v>
      </c>
      <c r="J14" s="4">
        <f>D14+Parameters!$B$7</f>
        <v>142.68834355588893</v>
      </c>
    </row>
    <row r="15" spans="1:10" ht="15">
      <c r="A15" s="12" t="s">
        <v>684</v>
      </c>
      <c r="B15" s="12">
        <v>1.1611</v>
      </c>
      <c r="C15" s="12">
        <v>10.8292</v>
      </c>
      <c r="D15" s="12">
        <v>1.7961</v>
      </c>
      <c r="E15" s="12">
        <v>3.02885517</v>
      </c>
      <c r="F15" s="12">
        <v>-0.0668798</v>
      </c>
      <c r="G15" s="12">
        <v>0.57703714</v>
      </c>
      <c r="H15" s="4">
        <f>B15+Parameters!$B$5</f>
        <v>2516601.1611</v>
      </c>
      <c r="I15" s="4">
        <f>C15+Parameters!$B$6</f>
        <v>6856525.8292</v>
      </c>
      <c r="J15" s="4">
        <f>D15+Parameters!$B$7</f>
        <v>142.67144355588894</v>
      </c>
    </row>
    <row r="16" ht="15">
      <c r="A16" s="12" t="s">
        <v>685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L8" sqref="L8"/>
    </sheetView>
  </sheetViews>
  <sheetFormatPr defaultColWidth="9.140625" defaultRowHeight="15"/>
  <cols>
    <col min="5" max="6" width="10.57421875" style="0" bestFit="1" customWidth="1"/>
  </cols>
  <sheetData>
    <row r="1" spans="1:10" ht="15">
      <c r="A1">
        <v>6389</v>
      </c>
      <c r="B1">
        <v>-1.7446484684000707</v>
      </c>
      <c r="C1">
        <v>20.31171334867733</v>
      </c>
      <c r="D1">
        <v>1.794223161698411</v>
      </c>
      <c r="E1" s="4">
        <f>B1+Parameters!$B$5</f>
        <v>2516598.255351532</v>
      </c>
      <c r="F1" s="4">
        <f>C1+Parameters!$B$6</f>
        <v>6856535.311713349</v>
      </c>
      <c r="G1" s="4">
        <f>Parameters!$B$7+Sheet1!D1</f>
        <v>142.66956671758734</v>
      </c>
      <c r="H1">
        <v>2.90120326</v>
      </c>
      <c r="I1">
        <v>0.07774238</v>
      </c>
      <c r="J1">
        <v>-0.36650175</v>
      </c>
    </row>
    <row r="2" spans="1:10" ht="15">
      <c r="A2">
        <v>6390</v>
      </c>
      <c r="B2">
        <v>-0.5245046915963294</v>
      </c>
      <c r="C2">
        <v>20.70676547289035</v>
      </c>
      <c r="D2">
        <v>2.001223161698405</v>
      </c>
      <c r="E2" s="4">
        <f>B2+Parameters!$B$5</f>
        <v>2516599.475495308</v>
      </c>
      <c r="F2" s="4">
        <f>C2+Parameters!$B$6</f>
        <v>6856535.706765473</v>
      </c>
      <c r="G2" s="4">
        <f>Parameters!$B$7+Sheet1!D2</f>
        <v>142.87656671758734</v>
      </c>
      <c r="H2">
        <v>2.93945102</v>
      </c>
      <c r="I2">
        <v>0.13390989</v>
      </c>
      <c r="J2">
        <v>-0.66384166</v>
      </c>
    </row>
    <row r="3" spans="1:10" ht="15">
      <c r="A3">
        <v>6391</v>
      </c>
      <c r="B3">
        <v>-2.784775516243753</v>
      </c>
      <c r="C3">
        <v>17.749512707275706</v>
      </c>
      <c r="D3">
        <v>1.8646546974627296</v>
      </c>
      <c r="E3" s="4">
        <f>B3+Parameters!$B$5</f>
        <v>2516597.215224484</v>
      </c>
      <c r="F3" s="4">
        <f>C3+Parameters!$B$6</f>
        <v>6856532.749512707</v>
      </c>
      <c r="G3" s="4">
        <f>Parameters!$B$7+Sheet1!D3</f>
        <v>142.73999825335167</v>
      </c>
      <c r="H3">
        <v>2.72592193</v>
      </c>
      <c r="I3">
        <v>-0.0048805</v>
      </c>
      <c r="J3">
        <v>-0.03030969</v>
      </c>
    </row>
    <row r="4" spans="1:10" ht="15">
      <c r="A4">
        <v>6392</v>
      </c>
      <c r="B4">
        <v>-2.1915681469951407</v>
      </c>
      <c r="C4">
        <v>14.478757218200036</v>
      </c>
      <c r="D4">
        <v>1.8059999999999945</v>
      </c>
      <c r="E4" s="4">
        <f>B4+Parameters!$B$5</f>
        <v>2516597.808431853</v>
      </c>
      <c r="F4" s="4">
        <f>C4+Parameters!$B$6</f>
        <v>6856529.478757218</v>
      </c>
      <c r="G4" s="4">
        <f>Parameters!$B$7+Sheet1!D4</f>
        <v>142.68134355588893</v>
      </c>
      <c r="H4">
        <v>2.53908822</v>
      </c>
      <c r="I4">
        <v>0.03660331</v>
      </c>
      <c r="J4">
        <v>-0.07988104</v>
      </c>
    </row>
    <row r="5" spans="1:10" ht="15">
      <c r="A5">
        <v>6393</v>
      </c>
      <c r="B5">
        <v>2.294230701443247</v>
      </c>
      <c r="C5">
        <v>15.647220854245482</v>
      </c>
      <c r="D5">
        <v>1.9179999999999893</v>
      </c>
      <c r="E5" s="4">
        <f>B5+Parameters!$B$5</f>
        <v>2516602.2942307014</v>
      </c>
      <c r="F5" s="4">
        <f>C5+Parameters!$B$6</f>
        <v>6856530.647220855</v>
      </c>
      <c r="G5" s="4">
        <f>Parameters!$B$7+Sheet1!D5</f>
        <v>142.79334355588892</v>
      </c>
      <c r="H5">
        <v>2.59644418</v>
      </c>
      <c r="I5">
        <v>0.30101116</v>
      </c>
      <c r="J5">
        <v>-0.48228012</v>
      </c>
    </row>
    <row r="6" spans="1:10" ht="15">
      <c r="A6">
        <v>6394</v>
      </c>
      <c r="B6">
        <v>5.522400317143196</v>
      </c>
      <c r="C6">
        <v>11.027356207765395</v>
      </c>
      <c r="D6">
        <v>1.993708583994307</v>
      </c>
      <c r="E6" s="4">
        <f>B6+Parameters!$B$5</f>
        <v>2516605.5224003172</v>
      </c>
      <c r="F6" s="4">
        <f>C6+Parameters!$B$6</f>
        <v>6856526.027356207</v>
      </c>
      <c r="G6" s="4">
        <f>Parameters!$B$7+Sheet1!D6</f>
        <v>142.86905213988325</v>
      </c>
      <c r="H6">
        <v>2.46245115</v>
      </c>
      <c r="I6">
        <v>0.41179607</v>
      </c>
      <c r="J6">
        <v>-0.48196205</v>
      </c>
    </row>
    <row r="7" spans="1:10" ht="15">
      <c r="A7">
        <v>6395</v>
      </c>
      <c r="B7">
        <v>-1.3843828432662935</v>
      </c>
      <c r="C7">
        <v>8.786024196686549</v>
      </c>
      <c r="D7">
        <v>1.722708583994292</v>
      </c>
      <c r="E7" s="4">
        <f>B7+Parameters!$B$5</f>
        <v>2516598.615617157</v>
      </c>
      <c r="F7" s="4">
        <f>C7+Parameters!$B$6</f>
        <v>6856523.786024197</v>
      </c>
      <c r="G7" s="4">
        <f>Parameters!$B$7+Sheet1!D7</f>
        <v>142.59805213988324</v>
      </c>
      <c r="H7">
        <v>2.36745305</v>
      </c>
      <c r="I7">
        <v>0.0225412</v>
      </c>
      <c r="J7">
        <v>-0.0521242</v>
      </c>
    </row>
    <row r="8" spans="1:10" ht="15">
      <c r="A8">
        <v>6396</v>
      </c>
      <c r="B8">
        <v>1.4365314279424803</v>
      </c>
      <c r="C8">
        <v>3.6720425859500807</v>
      </c>
      <c r="D8">
        <v>1.7959827560573047</v>
      </c>
      <c r="E8" s="4">
        <f>B8+Parameters!$B$5</f>
        <v>2516601.436531428</v>
      </c>
      <c r="F8" s="4">
        <f>C8+Parameters!$B$6</f>
        <v>6856518.672042586</v>
      </c>
      <c r="G8" s="4">
        <f>Parameters!$B$7+Sheet1!D8</f>
        <v>142.67132631194625</v>
      </c>
      <c r="H8">
        <v>2.36697001</v>
      </c>
      <c r="I8">
        <v>0.10815534</v>
      </c>
      <c r="J8">
        <v>-0.131757</v>
      </c>
    </row>
    <row r="9" spans="1:10" ht="15">
      <c r="A9">
        <v>6397</v>
      </c>
      <c r="B9">
        <v>7.924689038643545</v>
      </c>
      <c r="C9">
        <v>7.210601789119186</v>
      </c>
      <c r="D9">
        <v>1.9939827560572838</v>
      </c>
      <c r="E9" s="4">
        <f>B9+Parameters!$B$5</f>
        <v>2516607.9246890387</v>
      </c>
      <c r="F9" s="4">
        <f>C9+Parameters!$B$6</f>
        <v>6856522.210601789</v>
      </c>
      <c r="G9" s="4">
        <f>Parameters!$B$7+Sheet1!D9</f>
        <v>142.86932631194622</v>
      </c>
      <c r="H9">
        <v>2.46460215</v>
      </c>
      <c r="I9">
        <v>0.42223249</v>
      </c>
      <c r="J9">
        <v>-0.49084793</v>
      </c>
    </row>
    <row r="10" spans="1:10" ht="15">
      <c r="A10">
        <v>6398</v>
      </c>
      <c r="B10">
        <v>3.0020406950582834</v>
      </c>
      <c r="C10">
        <v>-0.2386747058614363</v>
      </c>
      <c r="D10">
        <v>1.8440140831103284</v>
      </c>
      <c r="E10" s="4">
        <f>B10+Parameters!$B$5</f>
        <v>2516603.002040695</v>
      </c>
      <c r="F10" s="4">
        <f>C10+Parameters!$B$6</f>
        <v>6856514.761325294</v>
      </c>
      <c r="G10" s="4">
        <f>Parameters!$B$7+Sheet1!D10</f>
        <v>142.71935763899927</v>
      </c>
      <c r="H10">
        <v>2.17235426</v>
      </c>
      <c r="I10">
        <v>0.191054</v>
      </c>
      <c r="J10">
        <v>-0.14844945</v>
      </c>
    </row>
    <row r="11" spans="1:10" ht="15">
      <c r="A11">
        <v>6399</v>
      </c>
      <c r="B11">
        <v>5.080572410851717</v>
      </c>
      <c r="C11">
        <v>2.212655675071959</v>
      </c>
      <c r="D11">
        <v>2.01101408311033</v>
      </c>
      <c r="E11" s="4">
        <f>B11+Parameters!$B$5</f>
        <v>2516605.080572411</v>
      </c>
      <c r="F11" s="4">
        <f>C11+Parameters!$B$6</f>
        <v>6856517.212655675</v>
      </c>
      <c r="G11" s="4">
        <f>Parameters!$B$7+Sheet1!D11</f>
        <v>142.88635763899927</v>
      </c>
      <c r="H11">
        <v>2.19089791</v>
      </c>
      <c r="I11">
        <v>0.28120408</v>
      </c>
      <c r="J11">
        <v>-0.22368625</v>
      </c>
    </row>
    <row r="12" spans="1:10" ht="15">
      <c r="A12">
        <v>6401</v>
      </c>
      <c r="B12">
        <v>-6.622135523144634</v>
      </c>
      <c r="C12">
        <v>18.10285691304731</v>
      </c>
      <c r="D12">
        <v>1.8062231616984115</v>
      </c>
      <c r="E12" s="4">
        <f>B12+Parameters!$B$5</f>
        <v>2516593.3778644768</v>
      </c>
      <c r="F12" s="4">
        <f>C12+Parameters!$B$6</f>
        <v>6856533.102856913</v>
      </c>
      <c r="G12" s="4">
        <f>Parameters!$B$7+Sheet1!D12</f>
        <v>142.68156671758734</v>
      </c>
      <c r="H12">
        <v>2.76995138</v>
      </c>
      <c r="I12">
        <v>-0.27972371</v>
      </c>
      <c r="J12">
        <v>0.57829428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J2" sqref="J2"/>
    </sheetView>
  </sheetViews>
  <sheetFormatPr defaultColWidth="9.140625" defaultRowHeight="15"/>
  <cols>
    <col min="2" max="3" width="12.7109375" style="0" bestFit="1" customWidth="1"/>
    <col min="4" max="6" width="12.00390625" style="0" bestFit="1" customWidth="1"/>
    <col min="7" max="7" width="6.57421875" style="0" bestFit="1" customWidth="1"/>
    <col min="8" max="8" width="6.28125" style="0" bestFit="1" customWidth="1"/>
    <col min="9" max="9" width="5.57421875" style="0" bestFit="1" customWidth="1"/>
    <col min="10" max="10" width="6.28125" style="0" bestFit="1" customWidth="1"/>
  </cols>
  <sheetData>
    <row r="1" spans="1:10" ht="15">
      <c r="A1" s="12" t="s">
        <v>0</v>
      </c>
      <c r="B1" s="12" t="s">
        <v>160</v>
      </c>
      <c r="C1" s="12" t="s">
        <v>161</v>
      </c>
      <c r="D1" s="12" t="s">
        <v>162</v>
      </c>
      <c r="E1" t="s">
        <v>70</v>
      </c>
      <c r="F1" t="s">
        <v>71</v>
      </c>
      <c r="G1" t="s">
        <v>149</v>
      </c>
      <c r="H1" t="s">
        <v>2</v>
      </c>
      <c r="I1" t="s">
        <v>1</v>
      </c>
      <c r="J1" t="s">
        <v>3</v>
      </c>
    </row>
    <row r="2" spans="1:10" ht="15">
      <c r="A2" s="12" t="s">
        <v>4</v>
      </c>
      <c r="B2" s="12">
        <v>0</v>
      </c>
      <c r="C2" s="12">
        <v>0</v>
      </c>
      <c r="D2" s="12">
        <v>0</v>
      </c>
      <c r="E2">
        <f>COS(Parameters!$B$4)*$B2-SIN(Parameters!$B$4)*$C2+Parameters!$B$2</f>
        <v>2516599.425922307</v>
      </c>
      <c r="F2">
        <f>SIN(Parameters!$B$4)*$B2+COS(Parameters!$B$4)*$C2+Parameters!$B$3</f>
        <v>6856523.191094031</v>
      </c>
      <c r="G2" s="4">
        <f>D2+Parameters!$B$7</f>
        <v>140.87534355588895</v>
      </c>
      <c r="H2" s="4">
        <f>E2-Parameters!$B$5</f>
        <v>-0.5740776928141713</v>
      </c>
      <c r="I2" s="4">
        <f>F2-Parameters!$B$6</f>
        <v>8.191094030626118</v>
      </c>
      <c r="J2" s="4">
        <f>G2-Parameters!$B$7</f>
        <v>0</v>
      </c>
    </row>
    <row r="3" spans="1:10" ht="15">
      <c r="A3" s="12" t="s">
        <v>5</v>
      </c>
      <c r="B3" s="12">
        <v>0</v>
      </c>
      <c r="C3" s="12">
        <v>9.116</v>
      </c>
      <c r="D3" s="12">
        <v>0.239</v>
      </c>
      <c r="E3">
        <f>COS(Parameters!$B$4)*$B3-SIN(Parameters!$B$4)*$C3+Parameters!$B$2</f>
        <v>2516602.988017869</v>
      </c>
      <c r="F3">
        <f>SIN(Parameters!$B$4)*$B3+COS(Parameters!$B$4)*$C3+Parameters!$B$3</f>
        <v>6856514.799852692</v>
      </c>
      <c r="G3" s="4">
        <f>D3+Parameters!$B$7</f>
        <v>141.11434355588895</v>
      </c>
      <c r="H3" s="4">
        <f>E3-Parameters!$B$5</f>
        <v>2.988017869181931</v>
      </c>
      <c r="I3" s="4">
        <f>F3-Parameters!$B$6</f>
        <v>-0.20014730840921402</v>
      </c>
      <c r="J3" s="4">
        <f>G3-Parameters!$B$7</f>
        <v>0.23900000000000432</v>
      </c>
    </row>
    <row r="4" spans="1:10" ht="15">
      <c r="A4" s="12" t="s">
        <v>6</v>
      </c>
      <c r="B4" s="12">
        <v>-0.093</v>
      </c>
      <c r="C4" s="12">
        <v>4.888</v>
      </c>
      <c r="D4" s="12">
        <v>0.204</v>
      </c>
      <c r="E4">
        <f>COS(Parameters!$B$4)*$B4-SIN(Parameters!$B$4)*$C4+Parameters!$B$2</f>
        <v>2516601.4215243864</v>
      </c>
      <c r="F4">
        <f>SIN(Parameters!$B$4)*$B4+COS(Parameters!$B$4)*$C4+Parameters!$B$3</f>
        <v>6856518.7280496275</v>
      </c>
      <c r="G4" s="4">
        <f>D4+Parameters!$B$7</f>
        <v>141.07934355588895</v>
      </c>
      <c r="H4" s="4">
        <f>E4-Parameters!$B$5</f>
        <v>1.4215243863873184</v>
      </c>
      <c r="I4" s="4">
        <f>F4-Parameters!$B$6</f>
        <v>3.728049627505243</v>
      </c>
      <c r="J4" s="4">
        <f>G4-Parameters!$B$7</f>
        <v>0.20400000000000773</v>
      </c>
    </row>
    <row r="5" spans="1:10" ht="15">
      <c r="A5" s="12" t="s">
        <v>7</v>
      </c>
      <c r="B5" s="12">
        <v>-2.864</v>
      </c>
      <c r="C5" s="12">
        <v>7.672</v>
      </c>
      <c r="D5" s="12">
        <v>0.406</v>
      </c>
      <c r="E5">
        <f>COS(Parameters!$B$4)*$B5-SIN(Parameters!$B$4)*$C5+Parameters!$B$2</f>
        <v>2516605.060072411</v>
      </c>
      <c r="F5">
        <f>SIN(Parameters!$B$4)*$B5+COS(Parameters!$B$4)*$C5+Parameters!$B$3</f>
        <v>6856517.248162717</v>
      </c>
      <c r="G5" s="4">
        <f>D5+Parameters!$B$7</f>
        <v>141.28134355588895</v>
      </c>
      <c r="H5" s="4">
        <f>E5-Parameters!$B$5</f>
        <v>5.060072410851717</v>
      </c>
      <c r="I5" s="4">
        <f>F5-Parameters!$B$6</f>
        <v>2.248162716627121</v>
      </c>
      <c r="J5" s="4">
        <f>G5-Parameters!$B$7</f>
        <v>0.4060000000000059</v>
      </c>
    </row>
    <row r="6" spans="1:10" ht="15">
      <c r="A6" s="12" t="s">
        <v>8</v>
      </c>
      <c r="B6" s="12">
        <v>-4.219</v>
      </c>
      <c r="C6" s="12">
        <v>2.965</v>
      </c>
      <c r="D6" s="12">
        <v>0.39</v>
      </c>
      <c r="E6">
        <f>COS(Parameters!$B$4)*$B6-SIN(Parameters!$B$4)*$C6+Parameters!$B$2</f>
        <v>2516604.468074627</v>
      </c>
      <c r="F6">
        <f>SIN(Parameters!$B$4)*$B6+COS(Parameters!$B$4)*$C6+Parameters!$B$3</f>
        <v>6856522.110406295</v>
      </c>
      <c r="G6" s="4">
        <f>D6+Parameters!$B$7</f>
        <v>141.26534355588893</v>
      </c>
      <c r="H6" s="4">
        <f>E6-Parameters!$B$5</f>
        <v>4.468074627220631</v>
      </c>
      <c r="I6" s="4">
        <f>F6-Parameters!$B$6</f>
        <v>7.110406295396388</v>
      </c>
      <c r="J6" s="4">
        <f>G6-Parameters!$B$7</f>
        <v>0.38999999999998636</v>
      </c>
    </row>
    <row r="7" spans="1:10" ht="15">
      <c r="A7" s="12" t="s">
        <v>9</v>
      </c>
      <c r="B7" s="12">
        <v>-7.423</v>
      </c>
      <c r="C7" s="12">
        <v>4.168</v>
      </c>
      <c r="D7" s="12">
        <v>0.402</v>
      </c>
      <c r="E7">
        <f>COS(Parameters!$B$4)*$B7-SIN(Parameters!$B$4)*$C7+Parameters!$B$2</f>
        <v>2516607.8874184415</v>
      </c>
      <c r="F7">
        <f>SIN(Parameters!$B$4)*$B7+COS(Parameters!$B$4)*$C7+Parameters!$B$3</f>
        <v>6856522.255019157</v>
      </c>
      <c r="G7" s="4">
        <f>D7+Parameters!$B$7</f>
        <v>141.27734355588893</v>
      </c>
      <c r="H7" s="4">
        <f>E7-Parameters!$B$5</f>
        <v>7.887418441474438</v>
      </c>
      <c r="I7" s="4">
        <f>F7-Parameters!$B$6</f>
        <v>7.255019157193601</v>
      </c>
      <c r="J7" s="4">
        <f>G7-Parameters!$B$7</f>
        <v>0.4019999999999868</v>
      </c>
    </row>
    <row r="8" spans="1:10" ht="15">
      <c r="A8" s="12" t="s">
        <v>10</v>
      </c>
      <c r="B8" s="12">
        <v>-6.707</v>
      </c>
      <c r="C8" s="12">
        <v>-0.29</v>
      </c>
      <c r="D8" s="12">
        <v>0.407</v>
      </c>
      <c r="E8">
        <f>COS(Parameters!$B$4)*$B8-SIN(Parameters!$B$4)*$C8+Parameters!$B$2</f>
        <v>2516605.4863707437</v>
      </c>
      <c r="F8">
        <f>SIN(Parameters!$B$4)*$B8+COS(Parameters!$B$4)*$C8+Parameters!$B$3</f>
        <v>6856526.078811771</v>
      </c>
      <c r="G8" s="4">
        <f>D8+Parameters!$B$7</f>
        <v>141.28234355588896</v>
      </c>
      <c r="H8" s="4">
        <f>E8-Parameters!$B$5</f>
        <v>5.486370743717998</v>
      </c>
      <c r="I8" s="4">
        <f>F8-Parameters!$B$6</f>
        <v>11.07881177123636</v>
      </c>
      <c r="J8" s="4">
        <f>G8-Parameters!$B$7</f>
        <v>0.4070000000000107</v>
      </c>
    </row>
    <row r="9" spans="1:10" ht="15">
      <c r="A9" s="12" t="s">
        <v>11</v>
      </c>
      <c r="B9" s="12">
        <v>-2.666</v>
      </c>
      <c r="C9" s="12">
        <v>-1.801</v>
      </c>
      <c r="D9" s="12">
        <v>0.276</v>
      </c>
      <c r="E9">
        <f>COS(Parameters!$B$4)*$B9-SIN(Parameters!$B$4)*$C9+Parameters!$B$2</f>
        <v>2516601.1762201684</v>
      </c>
      <c r="F9">
        <f>SIN(Parameters!$B$4)*$B9+COS(Parameters!$B$4)*$C9+Parameters!$B$3</f>
        <v>6856525.890652216</v>
      </c>
      <c r="G9" s="4">
        <f>D9+Parameters!$B$7</f>
        <v>141.15134355588896</v>
      </c>
      <c r="H9" s="4">
        <f>E9-Parameters!$B$5</f>
        <v>1.1762201683595777</v>
      </c>
      <c r="I9" s="4">
        <f>F9-Parameters!$B$6</f>
        <v>10.890652216039598</v>
      </c>
      <c r="J9" s="4">
        <f>G9-Parameters!$B$7</f>
        <v>0.27600000000001046</v>
      </c>
    </row>
    <row r="10" spans="1:10" ht="15">
      <c r="A10" s="12" t="s">
        <v>12</v>
      </c>
      <c r="B10" s="12">
        <v>0.494</v>
      </c>
      <c r="C10" s="12">
        <v>-0.924</v>
      </c>
      <c r="D10" s="12">
        <v>0.136</v>
      </c>
      <c r="E10">
        <f>COS(Parameters!$B$4)*$B10-SIN(Parameters!$B$4)*$C10+Parameters!$B$2</f>
        <v>2516598.6101424126</v>
      </c>
      <c r="F10">
        <f>SIN(Parameters!$B$4)*$B10+COS(Parameters!$B$4)*$C10+Parameters!$B$3</f>
        <v>6856523.8486008085</v>
      </c>
      <c r="G10" s="4">
        <f>D10+Parameters!$B$7</f>
        <v>141.01134355588894</v>
      </c>
      <c r="H10" s="4">
        <f>E10-Parameters!$B$5</f>
        <v>-1.3898575874045491</v>
      </c>
      <c r="I10" s="4">
        <f>F10-Parameters!$B$6</f>
        <v>8.848600808531046</v>
      </c>
      <c r="J10" s="4">
        <f>G10-Parameters!$B$7</f>
        <v>0.13599999999999568</v>
      </c>
    </row>
    <row r="11" spans="1:10" ht="15">
      <c r="A11" s="12" t="s">
        <v>13</v>
      </c>
      <c r="B11" s="12">
        <v>6.051</v>
      </c>
      <c r="C11" s="12">
        <v>-1.824</v>
      </c>
      <c r="D11" s="12">
        <v>0.124</v>
      </c>
      <c r="E11">
        <f>COS(Parameters!$B$4)*$B11-SIN(Parameters!$B$4)*$C11+Parameters!$B$2</f>
        <v>2516593.143269428</v>
      </c>
      <c r="F11">
        <f>SIN(Parameters!$B$4)*$B11+COS(Parameters!$B$4)*$C11+Parameters!$B$3</f>
        <v>6856522.505638124</v>
      </c>
      <c r="G11" s="4">
        <f>D11+Parameters!$B$7</f>
        <v>140.99934355588894</v>
      </c>
      <c r="H11" s="4">
        <f>E11-Parameters!$B$5</f>
        <v>-6.856730571947992</v>
      </c>
      <c r="I11" s="4">
        <f>F11-Parameters!$B$6</f>
        <v>7.505638124421239</v>
      </c>
      <c r="J11" s="4">
        <f>G11-Parameters!$B$7</f>
        <v>0.12399999999999523</v>
      </c>
    </row>
    <row r="12" spans="1:10" ht="15">
      <c r="A12" s="12" t="s">
        <v>14</v>
      </c>
      <c r="B12" s="12">
        <v>10.469</v>
      </c>
      <c r="C12" s="12">
        <v>-0.771</v>
      </c>
      <c r="D12" s="12">
        <v>0.1</v>
      </c>
      <c r="E12">
        <f>COS(Parameters!$B$4)*$B12-SIN(Parameters!$B$4)*$C12+Parameters!$B$2</f>
        <v>2516589.4879800896</v>
      </c>
      <c r="F12">
        <f>SIN(Parameters!$B$4)*$B12+COS(Parameters!$B$4)*$C12+Parameters!$B$3</f>
        <v>6856519.810013363</v>
      </c>
      <c r="G12" s="4">
        <f>D12+Parameters!$B$7</f>
        <v>140.97534355588894</v>
      </c>
      <c r="H12" s="4">
        <f>E12-Parameters!$B$5</f>
        <v>-10.51201991038397</v>
      </c>
      <c r="I12" s="4">
        <f>F12-Parameters!$B$6</f>
        <v>4.810013363137841</v>
      </c>
      <c r="J12" s="4">
        <f>G12-Parameters!$B$7</f>
        <v>0.09999999999999432</v>
      </c>
    </row>
    <row r="13" spans="1:10" ht="15">
      <c r="A13" s="12" t="s">
        <v>15</v>
      </c>
      <c r="B13" s="12">
        <v>-4.99</v>
      </c>
      <c r="C13" s="12">
        <v>-3.877</v>
      </c>
      <c r="D13" s="12">
        <v>0.312</v>
      </c>
      <c r="E13">
        <f>COS(Parameters!$B$4)*$B13-SIN(Parameters!$B$4)*$C13+Parameters!$B$2</f>
        <v>2516602.5042515947</v>
      </c>
      <c r="F13">
        <f>SIN(Parameters!$B$4)*$B13+COS(Parameters!$B$4)*$C13+Parameters!$B$3</f>
        <v>6856528.7097096</v>
      </c>
      <c r="G13" s="4">
        <f>D13+Parameters!$B$7</f>
        <v>141.18734355588896</v>
      </c>
      <c r="H13" s="4">
        <f>E13-Parameters!$B$5</f>
        <v>2.5042515946552157</v>
      </c>
      <c r="I13" s="4">
        <f>F13-Parameters!$B$6</f>
        <v>13.709709599614143</v>
      </c>
      <c r="J13" s="4">
        <f>G13-Parameters!$B$7</f>
        <v>0.3120000000000118</v>
      </c>
    </row>
    <row r="14" spans="1:10" ht="15">
      <c r="A14" s="12" t="s">
        <v>16</v>
      </c>
      <c r="B14" s="12">
        <v>-7.226</v>
      </c>
      <c r="C14" s="12">
        <v>-4.824</v>
      </c>
      <c r="D14" s="12">
        <v>0.367</v>
      </c>
      <c r="E14">
        <f>COS(Parameters!$B$4)*$B14-SIN(Parameters!$B$4)*$C14+Parameters!$B$2</f>
        <v>2516604.192438424</v>
      </c>
      <c r="F14">
        <f>SIN(Parameters!$B$4)*$B14+COS(Parameters!$B$4)*$C14+Parameters!$B$3</f>
        <v>6856530.455140844</v>
      </c>
      <c r="G14" s="4">
        <f>D14+Parameters!$B$7</f>
        <v>141.24234355588894</v>
      </c>
      <c r="H14" s="4">
        <f>E14-Parameters!$B$5</f>
        <v>4.192438424099237</v>
      </c>
      <c r="I14" s="4">
        <f>F14-Parameters!$B$6</f>
        <v>15.455140843987465</v>
      </c>
      <c r="J14" s="4">
        <f>G14-Parameters!$B$7</f>
        <v>0.3669999999999902</v>
      </c>
    </row>
    <row r="15" spans="1:10" ht="15">
      <c r="A15" s="12" t="s">
        <v>17</v>
      </c>
      <c r="B15" s="12">
        <v>-5.539</v>
      </c>
      <c r="C15" s="12">
        <v>-5.812</v>
      </c>
      <c r="D15" s="12">
        <v>0.343</v>
      </c>
      <c r="E15">
        <f>COS(Parameters!$B$4)*$B15-SIN(Parameters!$B$4)*$C15+Parameters!$B$2</f>
        <v>2516602.2534986967</v>
      </c>
      <c r="F15">
        <f>SIN(Parameters!$B$4)*$B15+COS(Parameters!$B$4)*$C15+Parameters!$B$3</f>
        <v>6856530.705392186</v>
      </c>
      <c r="G15" s="4">
        <f>D15+Parameters!$B$7</f>
        <v>141.21834355588894</v>
      </c>
      <c r="H15" s="4">
        <f>E15-Parameters!$B$5</f>
        <v>2.2534986967220902</v>
      </c>
      <c r="I15" s="4">
        <f>F15-Parameters!$B$6</f>
        <v>15.705392185598612</v>
      </c>
      <c r="J15" s="4">
        <f>G15-Parameters!$B$7</f>
        <v>0.3429999999999893</v>
      </c>
    </row>
    <row r="16" spans="1:10" ht="15">
      <c r="A16" s="12" t="s">
        <v>18</v>
      </c>
      <c r="B16" s="12">
        <v>-0.984</v>
      </c>
      <c r="C16" s="12">
        <v>-6.489</v>
      </c>
      <c r="D16" s="12">
        <v>0.231</v>
      </c>
      <c r="E16">
        <f>COS(Parameters!$B$4)*$B16-SIN(Parameters!$B$4)*$C16+Parameters!$B$2</f>
        <v>2516597.796100387</v>
      </c>
      <c r="F16">
        <f>SIN(Parameters!$B$4)*$B16+COS(Parameters!$B$4)*$C16+Parameters!$B$3</f>
        <v>6856529.548692438</v>
      </c>
      <c r="G16" s="4">
        <f>D16+Parameters!$B$7</f>
        <v>141.10634355588894</v>
      </c>
      <c r="H16" s="4">
        <f>E16-Parameters!$B$5</f>
        <v>-2.2038996131159365</v>
      </c>
      <c r="I16" s="4">
        <f>F16-Parameters!$B$6</f>
        <v>14.548692437820137</v>
      </c>
      <c r="J16" s="4">
        <f>G16-Parameters!$B$7</f>
        <v>0.23099999999999454</v>
      </c>
    </row>
    <row r="17" spans="1:10" ht="15">
      <c r="A17" s="12" t="s">
        <v>19</v>
      </c>
      <c r="B17" s="12">
        <v>10.733</v>
      </c>
      <c r="C17" s="12">
        <v>-6.437</v>
      </c>
      <c r="D17" s="12">
        <v>0.139</v>
      </c>
      <c r="E17">
        <f>COS(Parameters!$B$4)*$B17-SIN(Parameters!$B$4)*$C17+Parameters!$B$2</f>
        <v>2516587.0309681143</v>
      </c>
      <c r="F17">
        <f>SIN(Parameters!$B$4)*$B17+COS(Parameters!$B$4)*$C17+Parameters!$B$3</f>
        <v>6856524.922385039</v>
      </c>
      <c r="G17" s="4">
        <f>D17+Parameters!$B$7</f>
        <v>141.01434355588896</v>
      </c>
      <c r="H17" s="4">
        <f>E17-Parameters!$B$5</f>
        <v>-12.969031885731965</v>
      </c>
      <c r="I17" s="4">
        <f>F17-Parameters!$B$6</f>
        <v>9.922385038807988</v>
      </c>
      <c r="J17" s="4">
        <f>G17-Parameters!$B$7</f>
        <v>0.13900000000001</v>
      </c>
    </row>
    <row r="18" spans="1:10" ht="15">
      <c r="A18" s="12" t="s">
        <v>20</v>
      </c>
      <c r="B18" s="12">
        <v>7.553</v>
      </c>
      <c r="C18" s="12">
        <v>-8.999</v>
      </c>
      <c r="D18" s="12">
        <v>0.149</v>
      </c>
      <c r="E18">
        <f>COS(Parameters!$B$4)*$B18-SIN(Parameters!$B$4)*$C18+Parameters!$B$2</f>
        <v>2516588.957038609</v>
      </c>
      <c r="F18">
        <f>SIN(Parameters!$B$4)*$B18+COS(Parameters!$B$4)*$C18+Parameters!$B$3</f>
        <v>6856528.523287211</v>
      </c>
      <c r="G18" s="4">
        <f>D18+Parameters!$B$7</f>
        <v>141.02434355588895</v>
      </c>
      <c r="H18" s="4">
        <f>E18-Parameters!$B$5</f>
        <v>-11.042961391154677</v>
      </c>
      <c r="I18" s="4">
        <f>F18-Parameters!$B$6</f>
        <v>13.52328721061349</v>
      </c>
      <c r="J18" s="4">
        <f>G18-Parameters!$B$7</f>
        <v>0.1490000000000009</v>
      </c>
    </row>
    <row r="19" spans="1:10" ht="15">
      <c r="A19" s="12" t="s">
        <v>21</v>
      </c>
      <c r="B19" s="12">
        <v>-9.256</v>
      </c>
      <c r="C19" s="12">
        <v>-8.276</v>
      </c>
      <c r="D19" s="12">
        <v>0.435</v>
      </c>
      <c r="E19">
        <f>COS(Parameters!$B$4)*$B19-SIN(Parameters!$B$4)*$C19+Parameters!$B$2</f>
        <v>2516604.7121692314</v>
      </c>
      <c r="F19">
        <f>SIN(Parameters!$B$4)*$B19+COS(Parameters!$B$4)*$C19+Parameters!$B$3</f>
        <v>6856534.425919595</v>
      </c>
      <c r="G19" s="4">
        <f>D19+Parameters!$B$7</f>
        <v>141.31034355588895</v>
      </c>
      <c r="H19" s="4">
        <f>E19-Parameters!$B$5</f>
        <v>4.712169231381267</v>
      </c>
      <c r="I19" s="4">
        <f>F19-Parameters!$B$6</f>
        <v>19.42591959517449</v>
      </c>
      <c r="J19" s="4">
        <f>G19-Parameters!$B$7</f>
        <v>0.4350000000000023</v>
      </c>
    </row>
    <row r="20" spans="1:10" ht="15">
      <c r="A20" s="12" t="s">
        <v>22</v>
      </c>
      <c r="B20" s="12">
        <v>-7.7</v>
      </c>
      <c r="C20" s="12">
        <v>-10.402</v>
      </c>
      <c r="D20" s="12">
        <v>0.381</v>
      </c>
      <c r="E20">
        <f>COS(Parameters!$B$4)*$B20-SIN(Parameters!$B$4)*$C20+Parameters!$B$2</f>
        <v>2516602.44913866</v>
      </c>
      <c r="F20">
        <f>SIN(Parameters!$B$4)*$B20+COS(Parameters!$B$4)*$C20+Parameters!$B$3</f>
        <v>6856535.774883877</v>
      </c>
      <c r="G20" s="4">
        <f>D20+Parameters!$B$7</f>
        <v>141.25634355588895</v>
      </c>
      <c r="H20" s="4">
        <f>E20-Parameters!$B$5</f>
        <v>2.4491386599838734</v>
      </c>
      <c r="I20" s="4">
        <f>F20-Parameters!$B$6</f>
        <v>20.774883876554668</v>
      </c>
      <c r="J20" s="4">
        <f>G20-Parameters!$B$7</f>
        <v>0.3810000000000002</v>
      </c>
    </row>
    <row r="21" spans="1:10" ht="15">
      <c r="A21" s="12" t="s">
        <v>23</v>
      </c>
      <c r="B21" s="12">
        <v>-1.723</v>
      </c>
      <c r="C21" s="12">
        <v>-9.733</v>
      </c>
      <c r="D21" s="12">
        <v>0.296</v>
      </c>
      <c r="E21">
        <f>COS(Parameters!$B$4)*$B21-SIN(Parameters!$B$4)*$C21+Parameters!$B$2</f>
        <v>2516597.2087473096</v>
      </c>
      <c r="F21">
        <f>SIN(Parameters!$B$4)*$B21+COS(Parameters!$B$4)*$C21+Parameters!$B$3</f>
        <v>6856532.823547146</v>
      </c>
      <c r="G21" s="4">
        <f>D21+Parameters!$B$7</f>
        <v>141.17134355588894</v>
      </c>
      <c r="H21" s="4">
        <f>E21-Parameters!$B$5</f>
        <v>-2.7912526903674006</v>
      </c>
      <c r="I21" s="4">
        <f>F21-Parameters!$B$6</f>
        <v>17.82354714628309</v>
      </c>
      <c r="J21" s="4">
        <f>G21-Parameters!$B$7</f>
        <v>0.29599999999999227</v>
      </c>
    </row>
    <row r="22" spans="1:10" ht="15">
      <c r="A22" s="12" t="s">
        <v>24</v>
      </c>
      <c r="B22" s="12">
        <v>1.627</v>
      </c>
      <c r="C22" s="12">
        <v>-11.529</v>
      </c>
      <c r="D22" s="12">
        <v>0.251</v>
      </c>
      <c r="E22">
        <f>COS(Parameters!$B$4)*$B22-SIN(Parameters!$B$4)*$C22+Parameters!$B$2</f>
        <v>2516593.423295125</v>
      </c>
      <c r="F22">
        <f>SIN(Parameters!$B$4)*$B22+COS(Parameters!$B$4)*$C22+Parameters!$B$3</f>
        <v>6856533.1677386025</v>
      </c>
      <c r="G22" s="4">
        <f>D22+Parameters!$B$7</f>
        <v>141.12634355588895</v>
      </c>
      <c r="H22" s="4">
        <f>E22-Parameters!$B$5</f>
        <v>-6.576704875100404</v>
      </c>
      <c r="I22" s="4">
        <f>F22-Parameters!$B$6</f>
        <v>18.167738602496684</v>
      </c>
      <c r="J22" s="4">
        <f>G22-Parameters!$B$7</f>
        <v>0.2510000000000048</v>
      </c>
    </row>
    <row r="23" spans="1:10" ht="15">
      <c r="A23" s="12" t="s">
        <v>25</v>
      </c>
      <c r="B23" s="12">
        <v>3.864</v>
      </c>
      <c r="C23" s="12">
        <v>-12.304</v>
      </c>
      <c r="D23" s="12">
        <v>0.243</v>
      </c>
      <c r="E23">
        <f>COS(Parameters!$B$4)*$B23-SIN(Parameters!$B$4)*$C23+Parameters!$B$2</f>
        <v>2516591.0613127933</v>
      </c>
      <c r="F23">
        <f>SIN(Parameters!$B$4)*$B23+COS(Parameters!$B$4)*$C23+Parameters!$B$3</f>
        <v>6856533.007010681</v>
      </c>
      <c r="G23" s="4">
        <f>D23+Parameters!$B$7</f>
        <v>141.11834355588894</v>
      </c>
      <c r="H23" s="4">
        <f>E23-Parameters!$B$5</f>
        <v>-8.93868720671162</v>
      </c>
      <c r="I23" s="4">
        <f>F23-Parameters!$B$6</f>
        <v>18.007010680623353</v>
      </c>
      <c r="J23" s="4">
        <f>G23-Parameters!$B$7</f>
        <v>0.242999999999995</v>
      </c>
    </row>
    <row r="24" spans="1:10" ht="15">
      <c r="A24" s="12" t="s">
        <v>26</v>
      </c>
      <c r="B24" s="12">
        <v>-3.649</v>
      </c>
      <c r="C24" s="12">
        <v>-11.693</v>
      </c>
      <c r="D24" s="12">
        <v>0.239</v>
      </c>
      <c r="E24">
        <f>COS(Parameters!$B$4)*$B24-SIN(Parameters!$B$4)*$C24+Parameters!$B$2</f>
        <v>2516598.2157485727</v>
      </c>
      <c r="F24">
        <f>SIN(Parameters!$B$4)*$B24+COS(Parameters!$B$4)*$C24+Parameters!$B$3</f>
        <v>6856535.380307686</v>
      </c>
      <c r="G24" s="4">
        <f>D24+Parameters!$B$7</f>
        <v>141.11434355588895</v>
      </c>
      <c r="H24" s="4">
        <f>E24-Parameters!$B$5</f>
        <v>-1.7842514272779226</v>
      </c>
      <c r="I24" s="4">
        <f>F24-Parameters!$B$6</f>
        <v>20.38030768558383</v>
      </c>
      <c r="J24" s="4">
        <f>G24-Parameters!$B$7</f>
        <v>0.23900000000000432</v>
      </c>
    </row>
    <row r="25" spans="1:10" ht="15">
      <c r="A25" s="12" t="s">
        <v>27</v>
      </c>
      <c r="B25" s="12">
        <v>-4.913</v>
      </c>
      <c r="C25" s="12">
        <v>-11.577</v>
      </c>
      <c r="D25" s="12">
        <v>0.446</v>
      </c>
      <c r="E25">
        <f>COS(Parameters!$B$4)*$B25-SIN(Parameters!$B$4)*$C25+Parameters!$B$2</f>
        <v>2516599.424582726</v>
      </c>
      <c r="F25">
        <f>SIN(Parameters!$B$4)*$B25+COS(Parameters!$B$4)*$C25+Parameters!$B$3</f>
        <v>6856535.767440726</v>
      </c>
      <c r="G25" s="4">
        <f>D25+Parameters!$B$7</f>
        <v>141.32134355588894</v>
      </c>
      <c r="H25" s="4">
        <f>E25-Parameters!$B$5</f>
        <v>-0.5754172741435468</v>
      </c>
      <c r="I25" s="4">
        <f>F25-Parameters!$B$6</f>
        <v>20.767440726049244</v>
      </c>
      <c r="J25" s="4">
        <f>G25-Parameters!$B$7</f>
        <v>0.44599999999999795</v>
      </c>
    </row>
    <row r="26" spans="1:10" ht="15">
      <c r="A26" s="12" t="s">
        <v>28</v>
      </c>
      <c r="B26" s="12">
        <v>-4.976</v>
      </c>
      <c r="C26" s="12">
        <v>-10.7</v>
      </c>
      <c r="D26" s="12">
        <v>0.257</v>
      </c>
      <c r="E26">
        <f>COS(Parameters!$B$4)*$B26-SIN(Parameters!$B$4)*$C26+Parameters!$B$2</f>
        <v>2516599.825263508</v>
      </c>
      <c r="F26">
        <f>SIN(Parameters!$B$4)*$B26+COS(Parameters!$B$4)*$C26+Parameters!$B$3</f>
        <v>6856534.984783132</v>
      </c>
      <c r="G26" s="4">
        <f>D26+Parameters!$B$7</f>
        <v>141.13234355588895</v>
      </c>
      <c r="H26" s="4">
        <f>E26-Parameters!$B$5</f>
        <v>-0.17473649187013507</v>
      </c>
      <c r="I26" s="4">
        <f>F26-Parameters!$B$6</f>
        <v>19.98478313162923</v>
      </c>
      <c r="J26" s="4">
        <f>G26-Parameters!$B$7</f>
        <v>0.257000000000005</v>
      </c>
    </row>
    <row r="27" spans="1:10" ht="15">
      <c r="A27" s="12" t="s">
        <v>29</v>
      </c>
      <c r="B27" s="12">
        <v>-7.254</v>
      </c>
      <c r="C27" s="12">
        <v>-11.852</v>
      </c>
      <c r="D27" s="12">
        <v>0.36</v>
      </c>
      <c r="E27">
        <f>COS(Parameters!$B$4)*$B27-SIN(Parameters!$B$4)*$C27+Parameters!$B$2</f>
        <v>2516601.4720070013</v>
      </c>
      <c r="F27">
        <f>SIN(Parameters!$B$4)*$B27+COS(Parameters!$B$4)*$C27+Parameters!$B$3</f>
        <v>6856536.935327637</v>
      </c>
      <c r="G27" s="4">
        <f>D27+Parameters!$B$7</f>
        <v>141.23534355588896</v>
      </c>
      <c r="H27" s="4">
        <f>E27-Parameters!$B$5</f>
        <v>1.47200700128451</v>
      </c>
      <c r="I27" s="4">
        <f>F27-Parameters!$B$6</f>
        <v>21.935327637009323</v>
      </c>
      <c r="J27" s="4">
        <f>G27-Parameters!$B$7</f>
        <v>0.36000000000001364</v>
      </c>
    </row>
    <row r="28" spans="1:10" ht="15">
      <c r="A28" s="12" t="s">
        <v>30</v>
      </c>
      <c r="B28" s="12">
        <v>-8.606</v>
      </c>
      <c r="C28" s="12">
        <v>-12.784</v>
      </c>
      <c r="D28" s="12">
        <v>0.472</v>
      </c>
      <c r="E28">
        <f>COS(Parameters!$B$4)*$B28-SIN(Parameters!$B$4)*$C28+Parameters!$B$2</f>
        <v>2516602.352336666</v>
      </c>
      <c r="F28">
        <f>SIN(Parameters!$B$4)*$B28+COS(Parameters!$B$4)*$C28+Parameters!$B$3</f>
        <v>6856538.321526642</v>
      </c>
      <c r="G28" s="4">
        <f>D28+Parameters!$B$7</f>
        <v>141.34734355588895</v>
      </c>
      <c r="H28" s="4">
        <f>E28-Parameters!$B$5</f>
        <v>2.3523366660811007</v>
      </c>
      <c r="I28" s="4">
        <f>F28-Parameters!$B$6</f>
        <v>23.321526641957462</v>
      </c>
      <c r="J28" s="4">
        <f>G28-Parameters!$B$7</f>
        <v>0.4720000000000084</v>
      </c>
    </row>
    <row r="29" spans="1:10" ht="15">
      <c r="A29" s="12" t="s">
        <v>31</v>
      </c>
      <c r="B29" s="12">
        <v>-8.14</v>
      </c>
      <c r="C29" s="12">
        <v>-14.013</v>
      </c>
      <c r="D29" s="12">
        <v>0.42</v>
      </c>
      <c r="E29">
        <f>COS(Parameters!$B$4)*$B29-SIN(Parameters!$B$4)*$C29+Parameters!$B$2</f>
        <v>2516601.4431512877</v>
      </c>
      <c r="F29">
        <f>SIN(Parameters!$B$4)*$B29+COS(Parameters!$B$4)*$C29+Parameters!$B$3</f>
        <v>6856539.27072575</v>
      </c>
      <c r="G29" s="4">
        <f>D29+Parameters!$B$7</f>
        <v>141.29534355588893</v>
      </c>
      <c r="H29" s="4">
        <f>E29-Parameters!$B$5</f>
        <v>1.4431512877345085</v>
      </c>
      <c r="I29" s="4">
        <f>F29-Parameters!$B$6</f>
        <v>24.270725750364363</v>
      </c>
      <c r="J29" s="4">
        <f>G29-Parameters!$B$7</f>
        <v>0.4199999999999875</v>
      </c>
    </row>
    <row r="30" spans="1:10" ht="15">
      <c r="A30" s="12" t="s">
        <v>32</v>
      </c>
      <c r="B30" s="12">
        <v>-4.296</v>
      </c>
      <c r="C30" s="12">
        <v>-15.124</v>
      </c>
      <c r="D30" s="12">
        <v>0.304</v>
      </c>
      <c r="E30">
        <f>COS(Parameters!$B$4)*$B30-SIN(Parameters!$B$4)*$C30+Parameters!$B$2</f>
        <v>2516597.470639235</v>
      </c>
      <c r="F30">
        <f>SIN(Parameters!$B$4)*$B30+COS(Parameters!$B$4)*$C30+Parameters!$B$3</f>
        <v>6856538.791345955</v>
      </c>
      <c r="G30" s="4">
        <f>D30+Parameters!$B$7</f>
        <v>141.17934355588895</v>
      </c>
      <c r="H30" s="4">
        <f>E30-Parameters!$B$5</f>
        <v>-2.5293607651256025</v>
      </c>
      <c r="I30" s="4">
        <f>F30-Parameters!$B$6</f>
        <v>23.791345954872668</v>
      </c>
      <c r="J30" s="4">
        <f>G30-Parameters!$B$7</f>
        <v>0.30400000000000205</v>
      </c>
    </row>
    <row r="31" spans="1:10" ht="15">
      <c r="A31" s="12" t="s">
        <v>33</v>
      </c>
      <c r="B31" s="12">
        <v>-1.211</v>
      </c>
      <c r="C31" s="12">
        <v>-15.761</v>
      </c>
      <c r="D31" s="12">
        <v>0.284</v>
      </c>
      <c r="E31">
        <f>COS(Parameters!$B$4)*$B31-SIN(Parameters!$B$4)*$C31+Parameters!$B$2</f>
        <v>2516594.3820000943</v>
      </c>
      <c r="F31">
        <f>SIN(Parameters!$B$4)*$B31+COS(Parameters!$B$4)*$C31+Parameters!$B$3</f>
        <v>6856538.172231861</v>
      </c>
      <c r="G31" s="4">
        <f>D31+Parameters!$B$7</f>
        <v>141.15934355588894</v>
      </c>
      <c r="H31" s="4">
        <f>E31-Parameters!$B$5</f>
        <v>-5.617999905720353</v>
      </c>
      <c r="I31" s="4">
        <f>F31-Parameters!$B$6</f>
        <v>23.172231861390173</v>
      </c>
      <c r="J31" s="4">
        <f>G31-Parameters!$B$7</f>
        <v>0.2839999999999918</v>
      </c>
    </row>
    <row r="32" spans="1:10" ht="15">
      <c r="A32" s="12" t="s">
        <v>34</v>
      </c>
      <c r="B32" s="12">
        <v>-1.48</v>
      </c>
      <c r="C32" s="12">
        <v>-15.956</v>
      </c>
      <c r="D32" s="12">
        <v>0.196</v>
      </c>
      <c r="E32">
        <f>COS(Parameters!$B$4)*$B32-SIN(Parameters!$B$4)*$C32+Parameters!$B$2</f>
        <v>2516594.5534168654</v>
      </c>
      <c r="F32">
        <f>SIN(Parameters!$B$4)*$B32+COS(Parameters!$B$4)*$C32+Parameters!$B$3</f>
        <v>6856538.456840876</v>
      </c>
      <c r="G32" s="4">
        <f>D32+Parameters!$B$7</f>
        <v>141.07134355588894</v>
      </c>
      <c r="H32" s="4">
        <f>E32-Parameters!$B$5</f>
        <v>-5.446583134587854</v>
      </c>
      <c r="I32" s="4">
        <f>F32-Parameters!$B$6</f>
        <v>23.456840875558555</v>
      </c>
      <c r="J32" s="4">
        <f>G32-Parameters!$B$7</f>
        <v>0.19599999999999795</v>
      </c>
    </row>
    <row r="33" spans="1:10" ht="15">
      <c r="A33" s="12" t="s">
        <v>35</v>
      </c>
      <c r="B33" s="12">
        <v>0.882</v>
      </c>
      <c r="C33" s="12">
        <v>-14.847</v>
      </c>
      <c r="D33" s="12">
        <v>0.204</v>
      </c>
      <c r="E33">
        <f>COS(Parameters!$B$4)*$B33-SIN(Parameters!$B$4)*$C33+Parameters!$B$2</f>
        <v>2516592.8125493727</v>
      </c>
      <c r="F33">
        <f>SIN(Parameters!$B$4)*$B33+COS(Parameters!$B$4)*$C33+Parameters!$B$3</f>
        <v>6856536.5130545255</v>
      </c>
      <c r="G33" s="4">
        <f>D33+Parameters!$B$7</f>
        <v>141.07934355588895</v>
      </c>
      <c r="H33" s="4">
        <f>E33-Parameters!$B$5</f>
        <v>-7.187450627330691</v>
      </c>
      <c r="I33" s="4">
        <f>F33-Parameters!$B$6</f>
        <v>21.513054525479674</v>
      </c>
      <c r="J33" s="4">
        <f>G33-Parameters!$B$7</f>
        <v>0.20400000000000773</v>
      </c>
    </row>
    <row r="34" spans="1:10" ht="15">
      <c r="A34" s="12" t="s">
        <v>36</v>
      </c>
      <c r="B34" s="12">
        <v>1.059</v>
      </c>
      <c r="C34" s="12">
        <v>-17.073</v>
      </c>
      <c r="D34" s="12">
        <v>0.285</v>
      </c>
      <c r="E34">
        <f>COS(Parameters!$B$4)*$B34-SIN(Parameters!$B$4)*$C34+Parameters!$B$2</f>
        <v>2516591.7798075518</v>
      </c>
      <c r="F34">
        <f>SIN(Parameters!$B$4)*$B34+COS(Parameters!$B$4)*$C34+Parameters!$B$3</f>
        <v>6856538.492915463</v>
      </c>
      <c r="G34" s="4">
        <f>D34+Parameters!$B$7</f>
        <v>141.16034355588894</v>
      </c>
      <c r="H34" s="4">
        <f>E34-Parameters!$B$5</f>
        <v>-8.220192448236048</v>
      </c>
      <c r="I34" s="4">
        <f>F34-Parameters!$B$6</f>
        <v>23.492915462702513</v>
      </c>
      <c r="J34" s="4">
        <f>G34-Parameters!$B$7</f>
        <v>0.2849999999999966</v>
      </c>
    </row>
    <row r="35" spans="1:10" ht="15">
      <c r="A35" s="12" t="s">
        <v>37</v>
      </c>
      <c r="B35" s="12">
        <v>-4.169</v>
      </c>
      <c r="C35" s="12">
        <v>-19.286</v>
      </c>
      <c r="D35" s="12">
        <v>0.33</v>
      </c>
      <c r="E35">
        <f>COS(Parameters!$B$4)*$B35-SIN(Parameters!$B$4)*$C35+Parameters!$B$2</f>
        <v>2516595.7274262705</v>
      </c>
      <c r="F35">
        <f>SIN(Parameters!$B$4)*$B35+COS(Parameters!$B$4)*$C35+Parameters!$B$3</f>
        <v>6856542.572824708</v>
      </c>
      <c r="G35" s="4">
        <f>D35+Parameters!$B$7</f>
        <v>141.20534355588896</v>
      </c>
      <c r="H35" s="4">
        <f>E35-Parameters!$B$5</f>
        <v>-4.27257372951135</v>
      </c>
      <c r="I35" s="4">
        <f>F35-Parameters!$B$6</f>
        <v>27.57282470818609</v>
      </c>
      <c r="J35" s="4">
        <f>G35-Parameters!$B$7</f>
        <v>0.3300000000000125</v>
      </c>
    </row>
    <row r="36" spans="1:10" ht="15">
      <c r="A36" s="12" t="s">
        <v>38</v>
      </c>
      <c r="B36" s="12">
        <v>-4.975</v>
      </c>
      <c r="C36" s="12">
        <v>-17.616</v>
      </c>
      <c r="D36" s="12">
        <v>0.356</v>
      </c>
      <c r="E36">
        <f>COS(Parameters!$B$4)*$B36-SIN(Parameters!$B$4)*$C36+Parameters!$B$2</f>
        <v>2516597.12190193</v>
      </c>
      <c r="F36">
        <f>SIN(Parameters!$B$4)*$B36+COS(Parameters!$B$4)*$C36+Parameters!$B$3</f>
        <v>6856541.350542566</v>
      </c>
      <c r="G36" s="4">
        <f>D36+Parameters!$B$7</f>
        <v>141.23134355588894</v>
      </c>
      <c r="H36" s="4">
        <f>E36-Parameters!$B$5</f>
        <v>-2.878098070155829</v>
      </c>
      <c r="I36" s="4">
        <f>F36-Parameters!$B$6</f>
        <v>26.3505425658077</v>
      </c>
      <c r="J36" s="4">
        <f>G36-Parameters!$B$7</f>
        <v>0.35599999999999454</v>
      </c>
    </row>
    <row r="37" spans="1:10" ht="15">
      <c r="A37" s="12" t="s">
        <v>39</v>
      </c>
      <c r="B37" s="12">
        <v>-0.231</v>
      </c>
      <c r="C37" s="12">
        <v>-22.39</v>
      </c>
      <c r="D37" s="12">
        <v>0.257</v>
      </c>
      <c r="E37">
        <f>COS(Parameters!$B$4)*$B37-SIN(Parameters!$B$4)*$C37+Parameters!$B$2</f>
        <v>2516590.8896187874</v>
      </c>
      <c r="F37">
        <f>SIN(Parameters!$B$4)*$B37+COS(Parameters!$B$4)*$C37+Parameters!$B$3</f>
        <v>6856543.891262706</v>
      </c>
      <c r="G37" s="4">
        <f>D37+Parameters!$B$7</f>
        <v>141.13234355588895</v>
      </c>
      <c r="H37" s="4">
        <f>E37-Parameters!$B$5</f>
        <v>-9.110381212551147</v>
      </c>
      <c r="I37" s="4">
        <f>F37-Parameters!$B$6</f>
        <v>28.89126270636916</v>
      </c>
      <c r="J37" s="4">
        <f>G37-Parameters!$B$7</f>
        <v>0.257000000000005</v>
      </c>
    </row>
    <row r="38" spans="1:10" ht="15">
      <c r="A38" s="12" t="s">
        <v>40</v>
      </c>
      <c r="B38" s="12">
        <v>-4.537</v>
      </c>
      <c r="C38" s="12">
        <v>-23.794</v>
      </c>
      <c r="D38" s="12">
        <v>0.348</v>
      </c>
      <c r="E38">
        <f>COS(Parameters!$B$4)*$B38-SIN(Parameters!$B$4)*$C38+Parameters!$B$2</f>
        <v>2516594.3046586113</v>
      </c>
      <c r="F38">
        <f>SIN(Parameters!$B$4)*$B38+COS(Parameters!$B$4)*$C38+Parameters!$B$3</f>
        <v>6856546.866217328</v>
      </c>
      <c r="G38" s="4">
        <f>D38+Parameters!$B$7</f>
        <v>141.22334355588896</v>
      </c>
      <c r="H38" s="4">
        <f>E38-Parameters!$B$5</f>
        <v>-5.695341388694942</v>
      </c>
      <c r="I38" s="4">
        <f>F38-Parameters!$B$6</f>
        <v>31.866217328235507</v>
      </c>
      <c r="J38" s="4">
        <f>G38-Parameters!$B$7</f>
        <v>0.3480000000000132</v>
      </c>
    </row>
    <row r="39" spans="1:10" ht="15">
      <c r="A39" s="12" t="s">
        <v>41</v>
      </c>
      <c r="B39" s="12">
        <v>-5.867</v>
      </c>
      <c r="C39" s="12">
        <v>-30.071</v>
      </c>
      <c r="D39" s="12">
        <v>0.446</v>
      </c>
      <c r="E39">
        <f>COS(Parameters!$B$4)*$B39-SIN(Parameters!$B$4)*$C39+Parameters!$B$2</f>
        <v>2516593.0761677315</v>
      </c>
      <c r="F39">
        <f>SIN(Parameters!$B$4)*$B39+COS(Parameters!$B$4)*$C39+Parameters!$B$3</f>
        <v>6856553.163870793</v>
      </c>
      <c r="G39" s="4">
        <f>D39+Parameters!$B$7</f>
        <v>141.32134355588894</v>
      </c>
      <c r="H39" s="4">
        <f>E39-Parameters!$B$5</f>
        <v>-6.9238322684541345</v>
      </c>
      <c r="I39" s="4">
        <f>F39-Parameters!$B$6</f>
        <v>38.16387079283595</v>
      </c>
      <c r="J39" s="4">
        <f>G39-Parameters!$B$7</f>
        <v>0.44599999999999795</v>
      </c>
    </row>
    <row r="40" spans="1:10" ht="15">
      <c r="A40" s="12" t="s">
        <v>42</v>
      </c>
      <c r="B40" s="12">
        <v>-5.803</v>
      </c>
      <c r="C40" s="12">
        <v>-32.583</v>
      </c>
      <c r="D40" s="12">
        <v>0.499</v>
      </c>
      <c r="E40">
        <f>COS(Parameters!$B$4)*$B40-SIN(Parameters!$B$4)*$C40+Parameters!$B$2</f>
        <v>2516592.035686874</v>
      </c>
      <c r="F40">
        <f>SIN(Parameters!$B$4)*$B40+COS(Parameters!$B$4)*$C40+Parameters!$B$3</f>
        <v>6856555.45114856</v>
      </c>
      <c r="G40" s="4">
        <f>D40+Parameters!$B$7</f>
        <v>141.37434355588894</v>
      </c>
      <c r="H40" s="4">
        <f>E40-Parameters!$B$5</f>
        <v>-7.964313126169145</v>
      </c>
      <c r="I40" s="4">
        <f>F40-Parameters!$B$6</f>
        <v>40.45114856027067</v>
      </c>
      <c r="J40" s="4">
        <f>G40-Parameters!$B$7</f>
        <v>0.4989999999999952</v>
      </c>
    </row>
    <row r="41" spans="1:10" ht="15">
      <c r="A41" s="12" t="s">
        <v>43</v>
      </c>
      <c r="B41" s="12">
        <v>-3.443</v>
      </c>
      <c r="C41" s="12">
        <v>-32.963</v>
      </c>
      <c r="D41" s="12">
        <v>0.388</v>
      </c>
      <c r="E41">
        <f>COS(Parameters!$B$4)*$B41-SIN(Parameters!$B$4)*$C41+Parameters!$B$2</f>
        <v>2516589.7148305913</v>
      </c>
      <c r="F41">
        <f>SIN(Parameters!$B$4)*$B41+COS(Parameters!$B$4)*$C41+Parameters!$B$3</f>
        <v>6856554.878762227</v>
      </c>
      <c r="G41" s="4">
        <f>D41+Parameters!$B$7</f>
        <v>141.26334355588895</v>
      </c>
      <c r="H41" s="4">
        <f>E41-Parameters!$B$5</f>
        <v>-10.285169408656657</v>
      </c>
      <c r="I41" s="4">
        <f>F41-Parameters!$B$6</f>
        <v>39.87876222655177</v>
      </c>
      <c r="J41" s="4">
        <f>G41-Parameters!$B$7</f>
        <v>0.38800000000000523</v>
      </c>
    </row>
    <row r="42" spans="1:10" ht="15">
      <c r="A42" s="12" t="s">
        <v>44</v>
      </c>
      <c r="B42" s="12">
        <v>-2.222</v>
      </c>
      <c r="C42" s="12">
        <v>-13.663</v>
      </c>
      <c r="D42" s="12">
        <v>0.281</v>
      </c>
      <c r="E42">
        <f>COS(Parameters!$B$4)*$B42-SIN(Parameters!$B$4)*$C42+Parameters!$B$2</f>
        <v>2516596.1324193003</v>
      </c>
      <c r="F42">
        <f>SIN(Parameters!$B$4)*$B42+COS(Parameters!$B$4)*$C42+Parameters!$B$3</f>
        <v>6856536.636081608</v>
      </c>
      <c r="G42" s="4">
        <f>D42+Parameters!$B$7</f>
        <v>141.15634355588895</v>
      </c>
      <c r="H42" s="4">
        <f>E42-Parameters!$B$5</f>
        <v>-3.86758069973439</v>
      </c>
      <c r="I42" s="4">
        <f>F42-Parameters!$B$6</f>
        <v>21.63608160801232</v>
      </c>
      <c r="J42" s="4">
        <f>G42-Parameters!$B$7</f>
        <v>0.2810000000000059</v>
      </c>
    </row>
    <row r="43" spans="1:10" ht="15">
      <c r="A43" s="12" t="s">
        <v>51</v>
      </c>
      <c r="B43" s="12">
        <v>2.75</v>
      </c>
      <c r="C43" s="12">
        <v>7.906</v>
      </c>
      <c r="D43" s="12">
        <v>0.005</v>
      </c>
      <c r="E43">
        <f>COS(Parameters!$B$4)*$B43-SIN(Parameters!$B$4)*$C43+Parameters!$B$2</f>
        <v>2516599.983843965</v>
      </c>
      <c r="F43">
        <f>SIN(Parameters!$B$4)*$B43+COS(Parameters!$B$4)*$C43+Parameters!$B$3</f>
        <v>6856514.839084726</v>
      </c>
      <c r="G43" s="4">
        <f>D43+Parameters!$B$7</f>
        <v>140.88034355588894</v>
      </c>
      <c r="H43" s="4">
        <f>E43-Parameters!$B$5</f>
        <v>-0.016156035009771585</v>
      </c>
      <c r="I43" s="4">
        <f>F43-Parameters!$B$6</f>
        <v>-0.16091527417302132</v>
      </c>
      <c r="J43" s="4">
        <f>G43-Parameters!$B$7</f>
        <v>0.0049999999999954525</v>
      </c>
    </row>
    <row r="44" spans="1:10" ht="15">
      <c r="A44" s="12" t="s">
        <v>58</v>
      </c>
      <c r="B44" s="12">
        <v>3.562</v>
      </c>
      <c r="C44" s="12">
        <v>-16.921</v>
      </c>
      <c r="D44" s="12">
        <v>0.175</v>
      </c>
      <c r="E44">
        <f>COS(Parameters!$B$4)*$B44-SIN(Parameters!$B$4)*$C44+Parameters!$B$2</f>
        <v>2516589.5352004278</v>
      </c>
      <c r="F44">
        <f>SIN(Parameters!$B$4)*$B44+COS(Parameters!$B$4)*$C44+Parameters!$B$3</f>
        <v>6856537.374947728</v>
      </c>
      <c r="G44" s="4">
        <f>D44+Parameters!$B$7</f>
        <v>141.05034355588896</v>
      </c>
      <c r="H44" s="4">
        <f>E44-Parameters!$B$5</f>
        <v>-10.464799572248012</v>
      </c>
      <c r="I44" s="4">
        <f>F44-Parameters!$B$6</f>
        <v>22.374947727657855</v>
      </c>
      <c r="J44" s="4">
        <f>G44-Parameters!$B$7</f>
        <v>0.17500000000001137</v>
      </c>
    </row>
    <row r="45" spans="1:10" ht="15">
      <c r="A45" s="12" t="s">
        <v>59</v>
      </c>
      <c r="B45" s="12">
        <v>3.805</v>
      </c>
      <c r="C45" s="12">
        <v>-15.441</v>
      </c>
      <c r="D45" s="12">
        <v>0.244</v>
      </c>
      <c r="E45">
        <f>COS(Parameters!$B$4)*$B45-SIN(Parameters!$B$4)*$C45+Parameters!$B$2</f>
        <v>2516589.8898329185</v>
      </c>
      <c r="F45">
        <f>SIN(Parameters!$B$4)*$B45+COS(Parameters!$B$4)*$C45+Parameters!$B$3</f>
        <v>6856535.917660935</v>
      </c>
      <c r="G45" s="4">
        <f>D45+Parameters!$B$7</f>
        <v>141.11934355588895</v>
      </c>
      <c r="H45" s="4">
        <f>E45-Parameters!$B$5</f>
        <v>-10.110167081467807</v>
      </c>
      <c r="I45" s="4">
        <f>F45-Parameters!$B$6</f>
        <v>20.917660934850574</v>
      </c>
      <c r="J45" s="4">
        <f>G45-Parameters!$B$7</f>
        <v>0.24399999999999977</v>
      </c>
    </row>
    <row r="46" spans="1:10" ht="15">
      <c r="A46" s="12" t="s">
        <v>60</v>
      </c>
      <c r="B46" s="12">
        <v>4.807</v>
      </c>
      <c r="C46" s="12">
        <v>-18.821</v>
      </c>
      <c r="D46" s="12">
        <v>0.219</v>
      </c>
      <c r="E46">
        <f>COS(Parameters!$B$4)*$B46-SIN(Parameters!$B$4)*$C46+Parameters!$B$2</f>
        <v>2516587.6467540655</v>
      </c>
      <c r="F46">
        <f>SIN(Parameters!$B$4)*$B46+COS(Parameters!$B$4)*$C46+Parameters!$B$3</f>
        <v>6856538.637403801</v>
      </c>
      <c r="G46" s="4">
        <f>D46+Parameters!$B$7</f>
        <v>141.09434355588894</v>
      </c>
      <c r="H46" s="4">
        <f>E46-Parameters!$B$5</f>
        <v>-12.353245934471488</v>
      </c>
      <c r="I46" s="4">
        <f>F46-Parameters!$B$6</f>
        <v>23.637403801083565</v>
      </c>
      <c r="J46" s="4">
        <f>G46-Parameters!$B$7</f>
        <v>0.2189999999999941</v>
      </c>
    </row>
    <row r="47" spans="1:10" ht="15">
      <c r="A47" s="12" t="s">
        <v>61</v>
      </c>
      <c r="B47" s="12">
        <v>8.342</v>
      </c>
      <c r="C47" s="12">
        <v>-20.275</v>
      </c>
      <c r="D47" s="12">
        <v>0.203</v>
      </c>
      <c r="E47">
        <f>COS(Parameters!$B$4)*$B47-SIN(Parameters!$B$4)*$C47+Parameters!$B$2</f>
        <v>2516583.8246473214</v>
      </c>
      <c r="F47">
        <f>SIN(Parameters!$B$4)*$B47+COS(Parameters!$B$4)*$C47+Parameters!$B$3</f>
        <v>6856538.594496506</v>
      </c>
      <c r="G47" s="4">
        <f>D47+Parameters!$B$7</f>
        <v>141.07834355588895</v>
      </c>
      <c r="H47" s="4">
        <f>E47-Parameters!$B$5</f>
        <v>-16.175352678634226</v>
      </c>
      <c r="I47" s="4">
        <f>F47-Parameters!$B$6</f>
        <v>23.594496506266296</v>
      </c>
      <c r="J47" s="4">
        <f>G47-Parameters!$B$7</f>
        <v>0.20300000000000296</v>
      </c>
    </row>
    <row r="48" spans="1:10" ht="15">
      <c r="A48" s="12" t="s">
        <v>62</v>
      </c>
      <c r="B48" s="12">
        <v>12.038</v>
      </c>
      <c r="C48" s="12">
        <v>-20.019</v>
      </c>
      <c r="D48" s="12">
        <v>0.642</v>
      </c>
      <c r="E48">
        <f>COS(Parameters!$B$4)*$B48-SIN(Parameters!$B$4)*$C48+Parameters!$B$2</f>
        <v>2516580.5225267066</v>
      </c>
      <c r="F48">
        <f>SIN(Parameters!$B$4)*$B48+COS(Parameters!$B$4)*$C48+Parameters!$B$3</f>
        <v>6856536.91463001</v>
      </c>
      <c r="G48" s="4">
        <f>D48+Parameters!$B$7</f>
        <v>141.51734355588894</v>
      </c>
      <c r="H48" s="4">
        <f>E48-Parameters!$B$5</f>
        <v>-19.477473293431103</v>
      </c>
      <c r="I48" s="4">
        <f>F48-Parameters!$B$6</f>
        <v>21.914630009792745</v>
      </c>
      <c r="J48" s="4">
        <f>G48-Parameters!$B$7</f>
        <v>0.6419999999999959</v>
      </c>
    </row>
    <row r="49" spans="1:10" ht="15">
      <c r="A49" s="12" t="s">
        <v>63</v>
      </c>
      <c r="B49" s="12">
        <v>-3.711</v>
      </c>
      <c r="C49" s="12">
        <v>-29.51</v>
      </c>
      <c r="D49" s="12">
        <v>0.442</v>
      </c>
      <c r="E49">
        <f>COS(Parameters!$B$4)*$B49-SIN(Parameters!$B$4)*$C49+Parameters!$B$2</f>
        <v>2516591.3107902943</v>
      </c>
      <c r="F49">
        <f>SIN(Parameters!$B$4)*$B49+COS(Parameters!$B$4)*$C49+Parameters!$B$3</f>
        <v>6856551.805011159</v>
      </c>
      <c r="G49" s="4">
        <f>D49+Parameters!$B$7</f>
        <v>141.31734355588895</v>
      </c>
      <c r="H49" s="4">
        <f>E49-Parameters!$B$5</f>
        <v>-8.689209705684334</v>
      </c>
      <c r="I49" s="4">
        <f>F49-Parameters!$B$6</f>
        <v>36.805011158809066</v>
      </c>
      <c r="J49" s="4">
        <f>G49-Parameters!$B$7</f>
        <v>0.4420000000000073</v>
      </c>
    </row>
    <row r="50" spans="1:10" ht="15">
      <c r="A50" s="12" t="s">
        <v>64</v>
      </c>
      <c r="B50" s="12">
        <v>-2.073</v>
      </c>
      <c r="C50" s="12">
        <v>-27.452</v>
      </c>
      <c r="D50" s="12">
        <v>0.263</v>
      </c>
      <c r="E50">
        <f>COS(Parameters!$B$4)*$B50-SIN(Parameters!$B$4)*$C50+Parameters!$B$2</f>
        <v>2516590.6071855724</v>
      </c>
      <c r="F50">
        <f>SIN(Parameters!$B$4)*$B50+COS(Parameters!$B$4)*$C50+Parameters!$B$3</f>
        <v>6856549.2705786</v>
      </c>
      <c r="G50" s="4">
        <f>D50+Parameters!$B$7</f>
        <v>141.13834355588895</v>
      </c>
      <c r="H50" s="4">
        <f>E50-Parameters!$B$5</f>
        <v>-9.392814427614212</v>
      </c>
      <c r="I50" s="4">
        <f>F50-Parameters!$B$6</f>
        <v>34.27057859953493</v>
      </c>
      <c r="J50" s="4">
        <f>G50-Parameters!$B$7</f>
        <v>0.26300000000000523</v>
      </c>
    </row>
    <row r="51" spans="1:10" ht="15">
      <c r="A51" s="12" t="s">
        <v>65</v>
      </c>
      <c r="B51" s="12">
        <v>-27.451</v>
      </c>
      <c r="C51" s="12">
        <v>-2.074</v>
      </c>
      <c r="D51" s="12">
        <v>0.263</v>
      </c>
      <c r="E51">
        <f>COS(Parameters!$B$4)*$B51-SIN(Parameters!$B$4)*$C51+Parameters!$B$2</f>
        <v>2516623.8840376865</v>
      </c>
      <c r="F51">
        <f>SIN(Parameters!$B$4)*$B51+COS(Parameters!$B$4)*$C51+Parameters!$B$3</f>
        <v>6856535.826736836</v>
      </c>
      <c r="G51" s="4">
        <f>D51+Parameters!$B$7</f>
        <v>141.13834355588895</v>
      </c>
      <c r="H51" s="4">
        <f>E51-Parameters!$B$5</f>
        <v>23.884037686511874</v>
      </c>
      <c r="I51" s="4">
        <f>F51-Parameters!$B$6</f>
        <v>20.82673683576286</v>
      </c>
      <c r="J51" s="4">
        <f>G51-Parameters!$B$7</f>
        <v>0.26300000000000523</v>
      </c>
    </row>
    <row r="52" spans="1:10" ht="15">
      <c r="A52" s="12" t="s">
        <v>66</v>
      </c>
      <c r="B52" s="12">
        <v>-18.249</v>
      </c>
      <c r="C52" s="12">
        <v>-3.257</v>
      </c>
      <c r="D52" s="12">
        <v>1.741</v>
      </c>
      <c r="E52">
        <f>COS(Parameters!$B$4)*$B52-SIN(Parameters!$B$4)*$C52+Parameters!$B$2</f>
        <v>2516614.9513740344</v>
      </c>
      <c r="F52">
        <f>SIN(Parameters!$B$4)*$B52+COS(Parameters!$B$4)*$C52+Parameters!$B$3</f>
        <v>6856533.319983341</v>
      </c>
      <c r="G52" s="4">
        <f>D52+Parameters!$B$7</f>
        <v>142.61634355588896</v>
      </c>
      <c r="H52" s="4">
        <f>E52-Parameters!$B$5</f>
        <v>14.951374034397304</v>
      </c>
      <c r="I52" s="4">
        <f>F52-Parameters!$B$6</f>
        <v>18.31998334079981</v>
      </c>
      <c r="J52" s="4">
        <f>G52-Parameters!$B$7</f>
        <v>1.7410000000000139</v>
      </c>
    </row>
    <row r="53" spans="1:10" ht="15">
      <c r="A53" s="12" t="s">
        <v>339</v>
      </c>
      <c r="B53" s="12">
        <v>-11.490882808387942</v>
      </c>
      <c r="C53" s="12">
        <v>-14.244320734357304</v>
      </c>
      <c r="D53" s="12">
        <v>-99</v>
      </c>
      <c r="E53">
        <f>COS(Parameters!$B$4)*$B53-SIN(Parameters!$B$4)*$C53+Parameters!$B$2</f>
        <v>2516604.4372363887</v>
      </c>
      <c r="F53">
        <f>SIN(Parameters!$B$4)*$B53+COS(Parameters!$B$4)*$C53+Parameters!$B$3</f>
        <v>6856540.793019837</v>
      </c>
      <c r="G53" s="4">
        <f>D53+Parameters!$B$7</f>
        <v>41.875343555888946</v>
      </c>
      <c r="H53" s="4">
        <f>E53-Parameters!$B$5</f>
        <v>4.437236388679594</v>
      </c>
      <c r="I53" s="4">
        <f>F53-Parameters!$B$6</f>
        <v>25.793019836768508</v>
      </c>
      <c r="J53" s="4">
        <f>G53-Parameters!$B$7</f>
        <v>-99</v>
      </c>
    </row>
    <row r="54" spans="1:10" ht="15">
      <c r="A54" s="12" t="s">
        <v>340</v>
      </c>
      <c r="B54" s="12">
        <v>-14.196971300637548</v>
      </c>
      <c r="C54" s="12">
        <v>-7.813170497587593</v>
      </c>
      <c r="D54" s="12">
        <v>-99</v>
      </c>
      <c r="E54">
        <f>COS(Parameters!$B$4)*$B54-SIN(Parameters!$B$4)*$C54+Parameters!$B$2</f>
        <v>2516609.4411650132</v>
      </c>
      <c r="F54">
        <f>SIN(Parameters!$B$4)*$B54+COS(Parameters!$B$4)*$C54+Parameters!$B$3</f>
        <v>6856535.930581496</v>
      </c>
      <c r="G54" s="4">
        <f>D54+Parameters!$B$7</f>
        <v>41.875343555888946</v>
      </c>
      <c r="H54" s="4">
        <f>E54-Parameters!$B$5</f>
        <v>9.441165013238788</v>
      </c>
      <c r="I54" s="4">
        <f>F54-Parameters!$B$6</f>
        <v>20.930581496097147</v>
      </c>
      <c r="J54" s="4">
        <f>G54-Parameters!$B$7</f>
        <v>-99</v>
      </c>
    </row>
    <row r="55" spans="1:10" ht="15">
      <c r="A55" s="12" t="s">
        <v>45</v>
      </c>
      <c r="B55" s="12">
        <v>-1.742139167766988</v>
      </c>
      <c r="C55" s="12">
        <v>-14.904429018774119</v>
      </c>
      <c r="D55" s="12">
        <v>11.428788177769828</v>
      </c>
      <c r="E55">
        <f>COS(Parameters!$B$4)*$B55-SIN(Parameters!$B$4)*$C55+Parameters!$B$2</f>
        <v>2516595.2056184174</v>
      </c>
      <c r="F55">
        <f>SIN(Parameters!$B$4)*$B55+COS(Parameters!$B$4)*$C55+Parameters!$B$3</f>
        <v>6856537.591305429</v>
      </c>
      <c r="G55" s="4">
        <f>D55+Parameters!$B$7</f>
        <v>152.30413173365878</v>
      </c>
      <c r="H55" s="4">
        <f>E55-Parameters!$B$5</f>
        <v>-4.794381582643837</v>
      </c>
      <c r="I55" s="4">
        <f>F55-Parameters!$B$6</f>
        <v>22.59130542911589</v>
      </c>
      <c r="J55" s="4">
        <f>G55-Parameters!$B$7</f>
        <v>11.428788177769832</v>
      </c>
    </row>
    <row r="56" spans="1:10" ht="15">
      <c r="A56" s="12" t="s">
        <v>46</v>
      </c>
      <c r="B56" s="12">
        <v>-1.724129980824516</v>
      </c>
      <c r="C56" s="12">
        <v>-15.112214348497872</v>
      </c>
      <c r="D56" s="12">
        <v>13.622873589506884</v>
      </c>
      <c r="E56">
        <f>COS(Parameters!$B$4)*$B56-SIN(Parameters!$B$4)*$C56+Parameters!$B$2</f>
        <v>2516595.1078484925</v>
      </c>
      <c r="F56">
        <f>SIN(Parameters!$B$4)*$B56+COS(Parameters!$B$4)*$C56+Parameters!$B$3</f>
        <v>6856537.775533863</v>
      </c>
      <c r="G56" s="4">
        <f>D56+Parameters!$B$7</f>
        <v>154.49821714539584</v>
      </c>
      <c r="H56" s="4">
        <f>E56-Parameters!$B$5</f>
        <v>-4.892151507548988</v>
      </c>
      <c r="I56" s="4">
        <f>F56-Parameters!$B$6</f>
        <v>22.7755338633433</v>
      </c>
      <c r="J56" s="4">
        <f>G56-Parameters!$B$7</f>
        <v>13.622873589506895</v>
      </c>
    </row>
    <row r="57" spans="1:10" ht="15">
      <c r="A57" s="12" t="s">
        <v>47</v>
      </c>
      <c r="B57" s="12">
        <v>-1.6795588527253387</v>
      </c>
      <c r="C57" s="12">
        <v>-15.081249408155239</v>
      </c>
      <c r="D57" s="12">
        <v>15.717413744190507</v>
      </c>
      <c r="E57">
        <f>COS(Parameters!$B$4)*$B57-SIN(Parameters!$B$4)*$C57+Parameters!$B$2</f>
        <v>2516595.078920562</v>
      </c>
      <c r="F57">
        <f>SIN(Parameters!$B$4)*$B57+COS(Parameters!$B$4)*$C57+Parameters!$B$3</f>
        <v>6856537.729614501</v>
      </c>
      <c r="G57" s="4">
        <f>D57+Parameters!$B$7</f>
        <v>156.59275730007946</v>
      </c>
      <c r="H57" s="4">
        <f>E57-Parameters!$B$5</f>
        <v>-4.921079438179731</v>
      </c>
      <c r="I57" s="4">
        <f>F57-Parameters!$B$6</f>
        <v>22.729614500887692</v>
      </c>
      <c r="J57" s="4">
        <f>G57-Parameters!$B$7</f>
        <v>15.717413744190509</v>
      </c>
    </row>
    <row r="58" spans="1:10" ht="15">
      <c r="A58" s="12" t="s">
        <v>52</v>
      </c>
      <c r="B58" s="12">
        <v>-6.472393333411724</v>
      </c>
      <c r="C58" s="12">
        <v>-12.817186087280758</v>
      </c>
      <c r="D58" s="12">
        <v>13.38444932582381</v>
      </c>
      <c r="E58">
        <f>COS(Parameters!$B$4)*$B58-SIN(Parameters!$B$4)*$C58+Parameters!$B$2</f>
        <v>2516600.375392779</v>
      </c>
      <c r="F58">
        <f>SIN(Parameters!$B$4)*$B58+COS(Parameters!$B$4)*$C58+Parameters!$B$3</f>
        <v>6856537.518363153</v>
      </c>
      <c r="G58" s="4">
        <f>D58+Parameters!$B$7</f>
        <v>154.25979288171277</v>
      </c>
      <c r="H58" s="4">
        <f>E58-Parameters!$B$5</f>
        <v>0.37539277877658606</v>
      </c>
      <c r="I58" s="4">
        <f>F58-Parameters!$B$6</f>
        <v>22.518363152630627</v>
      </c>
      <c r="J58" s="4">
        <f>G58-Parameters!$B$7</f>
        <v>13.384449325823823</v>
      </c>
    </row>
    <row r="59" spans="1:10" ht="15">
      <c r="A59" s="12" t="s">
        <v>48</v>
      </c>
      <c r="B59" s="12">
        <v>-6.849152092615088</v>
      </c>
      <c r="C59" s="12">
        <v>-12.68772934901787</v>
      </c>
      <c r="D59" s="12">
        <v>11.45643905033048</v>
      </c>
      <c r="E59">
        <f>COS(Parameters!$B$4)*$B59-SIN(Parameters!$B$4)*$C59+Parameters!$B$2</f>
        <v>2516600.772783186</v>
      </c>
      <c r="F59">
        <f>SIN(Parameters!$B$4)*$B59+COS(Parameters!$B$4)*$C59+Parameters!$B$3</f>
        <v>6856537.546417997</v>
      </c>
      <c r="G59" s="4">
        <f>D59+Parameters!$B$7</f>
        <v>152.33178260621943</v>
      </c>
      <c r="H59" s="4">
        <f>E59-Parameters!$B$5</f>
        <v>0.7727831858210266</v>
      </c>
      <c r="I59" s="4">
        <f>F59-Parameters!$B$6</f>
        <v>22.54641799721867</v>
      </c>
      <c r="J59" s="4">
        <f>G59-Parameters!$B$7</f>
        <v>11.456439050330488</v>
      </c>
    </row>
    <row r="60" spans="1:10" ht="15">
      <c r="A60" s="12" t="s">
        <v>49</v>
      </c>
      <c r="B60" s="12">
        <v>-7.464083787893193</v>
      </c>
      <c r="C60" s="12">
        <v>-12.543344076404262</v>
      </c>
      <c r="D60" s="12">
        <v>8.627929703196088</v>
      </c>
      <c r="E60">
        <f>COS(Parameters!$B$4)*$B60-SIN(Parameters!$B$4)*$C60+Parameters!$B$2</f>
        <v>2516601.3952441774</v>
      </c>
      <c r="F60">
        <f>SIN(Parameters!$B$4)*$B60+COS(Parameters!$B$4)*$C60+Parameters!$B$3</f>
        <v>6856537.653797747</v>
      </c>
      <c r="G60" s="4">
        <f>D60+Parameters!$B$7</f>
        <v>149.50327325908503</v>
      </c>
      <c r="H60" s="4">
        <f>E60-Parameters!$B$5</f>
        <v>1.3952441774308681</v>
      </c>
      <c r="I60" s="4">
        <f>F60-Parameters!$B$6</f>
        <v>22.653797746635973</v>
      </c>
      <c r="J60" s="4">
        <f>G60-Parameters!$B$7</f>
        <v>8.627929703196088</v>
      </c>
    </row>
    <row r="61" spans="1:10" ht="15">
      <c r="A61" s="12" t="s">
        <v>53</v>
      </c>
      <c r="B61" s="12">
        <v>-9.110722029818291</v>
      </c>
      <c r="C61" s="12">
        <v>-8.576847219999115</v>
      </c>
      <c r="D61" s="12">
        <v>16.87766893410799</v>
      </c>
      <c r="E61">
        <f>COS(Parameters!$B$4)*$B61-SIN(Parameters!$B$4)*$C61+Parameters!$B$2</f>
        <v>2516604.46088478</v>
      </c>
      <c r="F61">
        <f>SIN(Parameters!$B$4)*$B61+COS(Parameters!$B$4)*$C61+Parameters!$B$3</f>
        <v>6856534.646080588</v>
      </c>
      <c r="G61" s="4">
        <f>D61+Parameters!$B$7</f>
        <v>157.75301248999693</v>
      </c>
      <c r="H61" s="4">
        <f>E61-Parameters!$B$5</f>
        <v>4.4608847801573575</v>
      </c>
      <c r="I61" s="4">
        <f>F61-Parameters!$B$6</f>
        <v>19.646080587990582</v>
      </c>
      <c r="J61" s="4">
        <f>G61-Parameters!$B$7</f>
        <v>16.877668934107987</v>
      </c>
    </row>
    <row r="62" spans="1:10" ht="15">
      <c r="A62" s="12" t="s">
        <v>54</v>
      </c>
      <c r="B62" s="12">
        <v>-8.247895815957063</v>
      </c>
      <c r="C62" s="12">
        <v>-8.24258434204684</v>
      </c>
      <c r="D62" s="12">
        <v>14.643612509278503</v>
      </c>
      <c r="E62">
        <f>COS(Parameters!$B$4)*$B62-SIN(Parameters!$B$4)*$C62+Parameters!$B$2</f>
        <v>2516603.7972706207</v>
      </c>
      <c r="F62">
        <f>SIN(Parameters!$B$4)*$B62+COS(Parameters!$B$4)*$C62+Parameters!$B$3</f>
        <v>6856534.001241853</v>
      </c>
      <c r="G62" s="4">
        <f>D62+Parameters!$B$7</f>
        <v>155.51895606516746</v>
      </c>
      <c r="H62" s="4">
        <f>E62-Parameters!$B$5</f>
        <v>3.7972706207074225</v>
      </c>
      <c r="I62" s="4">
        <f>F62-Parameters!$B$6</f>
        <v>19.00124185346067</v>
      </c>
      <c r="J62" s="4">
        <f>G62-Parameters!$B$7</f>
        <v>14.643612509278512</v>
      </c>
    </row>
    <row r="63" spans="1:10" ht="15">
      <c r="A63" s="12" t="s">
        <v>55</v>
      </c>
      <c r="B63" s="12">
        <v>-7.979719237666533</v>
      </c>
      <c r="C63" s="12">
        <v>-5.023395456222087</v>
      </c>
      <c r="D63" s="12">
        <v>12.99838587599376</v>
      </c>
      <c r="E63">
        <f>COS(Parameters!$B$4)*$B63-SIN(Parameters!$B$4)*$C63+Parameters!$B$2</f>
        <v>2516604.8083197707</v>
      </c>
      <c r="F63">
        <f>SIN(Parameters!$B$4)*$B63+COS(Parameters!$B$4)*$C63+Parameters!$B$3</f>
        <v>6856530.9332008865</v>
      </c>
      <c r="G63" s="4">
        <f>D63+Parameters!$B$7</f>
        <v>153.8737294318827</v>
      </c>
      <c r="H63" s="4">
        <f>E63-Parameters!$B$5</f>
        <v>4.808319770731032</v>
      </c>
      <c r="I63" s="4">
        <f>F63-Parameters!$B$6</f>
        <v>15.93320088647306</v>
      </c>
      <c r="J63" s="4">
        <f>G63-Parameters!$B$7</f>
        <v>12.998385875993762</v>
      </c>
    </row>
    <row r="64" spans="1:10" ht="15">
      <c r="A64" s="12" t="s">
        <v>50</v>
      </c>
      <c r="B64" s="12">
        <v>-7.287886745692792</v>
      </c>
      <c r="C64" s="12">
        <v>-5.306557392466417</v>
      </c>
      <c r="D64" s="12">
        <v>11.270192124777</v>
      </c>
      <c r="E64">
        <f>COS(Parameters!$B$4)*$B64-SIN(Parameters!$B$4)*$C64+Parameters!$B$2</f>
        <v>2516604.060844641</v>
      </c>
      <c r="F64">
        <f>SIN(Parameters!$B$4)*$B64+COS(Parameters!$B$4)*$C64+Parameters!$B$3</f>
        <v>6856530.923515355</v>
      </c>
      <c r="G64" s="4">
        <f>D64+Parameters!$B$7</f>
        <v>152.14553568066594</v>
      </c>
      <c r="H64" s="4">
        <f>E64-Parameters!$B$5</f>
        <v>4.060844641178846</v>
      </c>
      <c r="I64" s="4">
        <f>F64-Parameters!$B$6</f>
        <v>15.923515355214477</v>
      </c>
      <c r="J64" s="4">
        <f>G64-Parameters!$B$7</f>
        <v>11.270192124776997</v>
      </c>
    </row>
    <row r="65" spans="1:10" ht="15">
      <c r="A65" s="12" t="s">
        <v>57</v>
      </c>
      <c r="B65" s="12">
        <v>-4.468778253196574</v>
      </c>
      <c r="C65" s="12">
        <v>-6.0515847123499125</v>
      </c>
      <c r="D65" s="12">
        <v>17.785463038085865</v>
      </c>
      <c r="E65">
        <f>COS(Parameters!$B$4)*$B65-SIN(Parameters!$B$4)*$C65+Parameters!$B$2</f>
        <v>2516601.1747456687</v>
      </c>
      <c r="F65">
        <f>SIN(Parameters!$B$4)*$B65+COS(Parameters!$B$4)*$C65+Parameters!$B$3</f>
        <v>6856530.507737623</v>
      </c>
      <c r="G65" s="4">
        <f>D65+Parameters!$B$7</f>
        <v>158.66080659397483</v>
      </c>
      <c r="H65" s="4">
        <f>E65-Parameters!$B$5</f>
        <v>1.174745668657124</v>
      </c>
      <c r="I65" s="4">
        <f>F65-Parameters!$B$6</f>
        <v>15.507737622596323</v>
      </c>
      <c r="J65" s="4">
        <f>G65-Parameters!$B$7</f>
        <v>17.78546303808588</v>
      </c>
    </row>
    <row r="66" spans="1:10" ht="15">
      <c r="A66" s="12" t="s">
        <v>56</v>
      </c>
      <c r="B66" s="12">
        <v>-4.148463154236137</v>
      </c>
      <c r="C66" s="12">
        <v>-6.329483634171875</v>
      </c>
      <c r="D66" s="12">
        <v>13.61082846367883</v>
      </c>
      <c r="E66">
        <f>COS(Parameters!$B$4)*$B66-SIN(Parameters!$B$4)*$C66+Parameters!$B$2</f>
        <v>2516600.771307339</v>
      </c>
      <c r="F66">
        <f>SIN(Parameters!$B$4)*$B66+COS(Parameters!$B$4)*$C66+Parameters!$B$3</f>
        <v>6856530.638378685</v>
      </c>
      <c r="G66" s="4">
        <f>D66+Parameters!$B$7</f>
        <v>154.4861720195678</v>
      </c>
      <c r="H66" s="4">
        <f>E66-Parameters!$B$5</f>
        <v>0.7713073389604688</v>
      </c>
      <c r="I66" s="4">
        <f>F66-Parameters!$B$6</f>
        <v>15.638378685340285</v>
      </c>
      <c r="J66" s="4">
        <f>G66-Parameters!$B$7</f>
        <v>13.610828463678843</v>
      </c>
    </row>
  </sheetData>
  <sheetProtection/>
  <printOptions/>
  <pageMargins left="0.7" right="0.7" top="0.75" bottom="0.75" header="0.3" footer="0.3"/>
  <pageSetup horizontalDpi="300" verticalDpi="300" orientation="portrait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5.7109375" style="0" bestFit="1" customWidth="1"/>
    <col min="2" max="4" width="12.00390625" style="0" bestFit="1" customWidth="1"/>
    <col min="5" max="5" width="6.8515625" style="0" bestFit="1" customWidth="1"/>
    <col min="6" max="6" width="10.7109375" style="0" bestFit="1" customWidth="1"/>
    <col min="7" max="8" width="12.00390625" style="0" bestFit="1" customWidth="1"/>
    <col min="9" max="9" width="12.7109375" style="0" bestFit="1" customWidth="1"/>
    <col min="10" max="10" width="12.421875" style="0" bestFit="1" customWidth="1"/>
    <col min="12" max="12" width="14.57421875" style="0" bestFit="1" customWidth="1"/>
  </cols>
  <sheetData>
    <row r="1" spans="1:13" ht="15">
      <c r="A1" t="s">
        <v>86</v>
      </c>
      <c r="B1" t="s">
        <v>2</v>
      </c>
      <c r="C1" t="s">
        <v>1</v>
      </c>
      <c r="D1" t="s">
        <v>687</v>
      </c>
      <c r="E1" t="s">
        <v>688</v>
      </c>
      <c r="F1" t="s">
        <v>162</v>
      </c>
      <c r="G1" t="s">
        <v>690</v>
      </c>
      <c r="H1" t="s">
        <v>691</v>
      </c>
      <c r="I1" t="s">
        <v>693</v>
      </c>
      <c r="J1" t="s">
        <v>694</v>
      </c>
      <c r="L1" s="13" t="s">
        <v>689</v>
      </c>
      <c r="M1" s="14">
        <v>140.87534355588895</v>
      </c>
    </row>
    <row r="2" spans="1:10" ht="15">
      <c r="A2" t="s">
        <v>5</v>
      </c>
      <c r="B2">
        <v>2516602.988</v>
      </c>
      <c r="C2">
        <v>6856514.8</v>
      </c>
      <c r="D2">
        <v>140.88</v>
      </c>
      <c r="E2">
        <v>146</v>
      </c>
      <c r="F2">
        <f>VLOOKUP($A2,'gcp_rotation&amp;shift'!A2:J66,4,FALSE)</f>
        <v>0.239</v>
      </c>
      <c r="G2">
        <f>D2+E2/1000</f>
        <v>141.02599999999998</v>
      </c>
      <c r="H2">
        <f>$M$1+F2</f>
        <v>141.11434355588895</v>
      </c>
      <c r="I2">
        <f>H2-G2</f>
        <v>0.0883435558889687</v>
      </c>
      <c r="J2">
        <f>I2^2</f>
        <v>0.007804583867107335</v>
      </c>
    </row>
    <row r="3" spans="1:13" ht="15">
      <c r="A3" t="s">
        <v>6</v>
      </c>
      <c r="B3">
        <v>2516601.422</v>
      </c>
      <c r="C3">
        <v>6856518.728</v>
      </c>
      <c r="D3">
        <v>140.927626060355</v>
      </c>
      <c r="E3">
        <v>128</v>
      </c>
      <c r="F3">
        <f>VLOOKUP($A3,'gcp_rotation&amp;shift'!A3:J67,4,FALSE)</f>
        <v>0.204</v>
      </c>
      <c r="G3">
        <f aca="true" t="shared" si="0" ref="G3:G45">D3+E3/1000</f>
        <v>141.055626060355</v>
      </c>
      <c r="H3">
        <f aca="true" t="shared" si="1" ref="H3:H45">$M$1+F3</f>
        <v>141.07934355588895</v>
      </c>
      <c r="I3">
        <f aca="true" t="shared" si="2" ref="I3:I45">H3-G3</f>
        <v>0.0237174955339583</v>
      </c>
      <c r="J3">
        <f aca="true" t="shared" si="3" ref="J3:J45">I3^2</f>
        <v>0.0005625195944033318</v>
      </c>
      <c r="L3" s="13" t="s">
        <v>692</v>
      </c>
      <c r="M3" s="14">
        <f>SUM(J2:J45)</f>
        <v>0.21498383031317406</v>
      </c>
    </row>
    <row r="4" spans="1:10" ht="15">
      <c r="A4" t="s">
        <v>7</v>
      </c>
      <c r="B4">
        <v>2516605.06</v>
      </c>
      <c r="C4">
        <v>6856517.248</v>
      </c>
      <c r="D4">
        <v>141.102399837025</v>
      </c>
      <c r="E4">
        <v>230</v>
      </c>
      <c r="F4">
        <f>VLOOKUP($A4,'gcp_rotation&amp;shift'!A4:J68,4,FALSE)</f>
        <v>0.406</v>
      </c>
      <c r="G4">
        <f t="shared" si="0"/>
        <v>141.33239983702498</v>
      </c>
      <c r="H4">
        <f t="shared" si="1"/>
        <v>141.28134355588895</v>
      </c>
      <c r="I4">
        <f t="shared" si="2"/>
        <v>-0.05105628113602734</v>
      </c>
      <c r="J4">
        <f t="shared" si="3"/>
        <v>0.002606743843441061</v>
      </c>
    </row>
    <row r="5" spans="1:10" ht="15">
      <c r="A5" t="s">
        <v>8</v>
      </c>
      <c r="B5">
        <v>2516604.468</v>
      </c>
      <c r="C5">
        <v>6856522.11</v>
      </c>
      <c r="D5">
        <v>141.089013660826</v>
      </c>
      <c r="E5">
        <v>178</v>
      </c>
      <c r="F5">
        <f>VLOOKUP($A5,'gcp_rotation&amp;shift'!A5:J69,4,FALSE)</f>
        <v>0.39</v>
      </c>
      <c r="G5">
        <f t="shared" si="0"/>
        <v>141.267013660826</v>
      </c>
      <c r="H5">
        <f t="shared" si="1"/>
        <v>141.26534355588893</v>
      </c>
      <c r="I5">
        <f t="shared" si="2"/>
        <v>-0.0016701049370624332</v>
      </c>
      <c r="J5">
        <f t="shared" si="3"/>
        <v>2.789250500800314E-06</v>
      </c>
    </row>
    <row r="6" spans="1:10" ht="15">
      <c r="A6" t="s">
        <v>9</v>
      </c>
      <c r="B6">
        <v>2516607.887</v>
      </c>
      <c r="C6">
        <v>6856522.255</v>
      </c>
      <c r="D6">
        <v>141.186446812382</v>
      </c>
      <c r="E6">
        <v>136</v>
      </c>
      <c r="F6">
        <f>VLOOKUP($A6,'gcp_rotation&amp;shift'!A6:J70,4,FALSE)</f>
        <v>0.402</v>
      </c>
      <c r="G6">
        <f t="shared" si="0"/>
        <v>141.322446812382</v>
      </c>
      <c r="H6">
        <f t="shared" si="1"/>
        <v>141.27734355588893</v>
      </c>
      <c r="I6">
        <f t="shared" si="2"/>
        <v>-0.04510325649306424</v>
      </c>
      <c r="J6">
        <f t="shared" si="3"/>
        <v>0.0020343037462791412</v>
      </c>
    </row>
    <row r="7" spans="1:10" ht="15">
      <c r="A7" t="s">
        <v>10</v>
      </c>
      <c r="B7">
        <v>2516605.486</v>
      </c>
      <c r="C7">
        <v>6856526.079</v>
      </c>
      <c r="D7">
        <v>141.204140539133</v>
      </c>
      <c r="E7">
        <v>88</v>
      </c>
      <c r="F7">
        <f>VLOOKUP($A7,'gcp_rotation&amp;shift'!A7:J71,4,FALSE)</f>
        <v>0.407</v>
      </c>
      <c r="G7">
        <f t="shared" si="0"/>
        <v>141.292140539133</v>
      </c>
      <c r="H7">
        <f t="shared" si="1"/>
        <v>141.28234355588896</v>
      </c>
      <c r="I7">
        <f t="shared" si="2"/>
        <v>-0.009796983244029889</v>
      </c>
      <c r="J7">
        <f t="shared" si="3"/>
        <v>9.59808806838024E-05</v>
      </c>
    </row>
    <row r="8" spans="1:10" ht="15">
      <c r="A8" t="s">
        <v>11</v>
      </c>
      <c r="B8">
        <v>2516601.176</v>
      </c>
      <c r="C8">
        <v>6856525.891</v>
      </c>
      <c r="D8">
        <v>141.034050168764</v>
      </c>
      <c r="E8">
        <v>164</v>
      </c>
      <c r="F8">
        <f>VLOOKUP($A8,'gcp_rotation&amp;shift'!A8:J72,4,FALSE)</f>
        <v>0.276</v>
      </c>
      <c r="G8">
        <f t="shared" si="0"/>
        <v>141.19805016876398</v>
      </c>
      <c r="H8">
        <f t="shared" si="1"/>
        <v>141.15134355588896</v>
      </c>
      <c r="I8">
        <f t="shared" si="2"/>
        <v>-0.04670661287502753</v>
      </c>
      <c r="J8">
        <f t="shared" si="3"/>
        <v>0.0021815076862576875</v>
      </c>
    </row>
    <row r="9" spans="1:10" ht="15">
      <c r="A9" t="s">
        <v>12</v>
      </c>
      <c r="B9">
        <v>2516598.61</v>
      </c>
      <c r="C9">
        <v>6856523.849</v>
      </c>
      <c r="D9">
        <v>140.916799179354</v>
      </c>
      <c r="E9">
        <v>130</v>
      </c>
      <c r="F9">
        <f>VLOOKUP($A9,'gcp_rotation&amp;shift'!A9:J73,4,FALSE)</f>
        <v>0.136</v>
      </c>
      <c r="G9">
        <f t="shared" si="0"/>
        <v>141.046799179354</v>
      </c>
      <c r="H9">
        <f t="shared" si="1"/>
        <v>141.01134355588894</v>
      </c>
      <c r="I9">
        <f t="shared" si="2"/>
        <v>-0.03545562346505449</v>
      </c>
      <c r="J9">
        <f t="shared" si="3"/>
        <v>0.0012571012352957224</v>
      </c>
    </row>
    <row r="10" spans="1:10" ht="15">
      <c r="A10" t="s">
        <v>13</v>
      </c>
      <c r="B10">
        <v>2516593.143</v>
      </c>
      <c r="C10">
        <v>6856522.506</v>
      </c>
      <c r="D10">
        <v>140.93433123217</v>
      </c>
      <c r="E10">
        <v>126</v>
      </c>
      <c r="F10">
        <f>VLOOKUP($A10,'gcp_rotation&amp;shift'!A10:J74,4,FALSE)</f>
        <v>0.124</v>
      </c>
      <c r="G10">
        <f t="shared" si="0"/>
        <v>141.06033123217</v>
      </c>
      <c r="H10">
        <f t="shared" si="1"/>
        <v>140.99934355588894</v>
      </c>
      <c r="I10">
        <f t="shared" si="2"/>
        <v>-0.06098767628105861</v>
      </c>
      <c r="J10">
        <f t="shared" si="3"/>
        <v>0.003719496658163199</v>
      </c>
    </row>
    <row r="11" spans="1:10" ht="15">
      <c r="A11" t="s">
        <v>14</v>
      </c>
      <c r="B11">
        <v>2516589.488</v>
      </c>
      <c r="C11">
        <v>6856519.81</v>
      </c>
      <c r="D11">
        <v>140.854773098079</v>
      </c>
      <c r="E11">
        <v>140</v>
      </c>
      <c r="F11">
        <f>VLOOKUP($A11,'gcp_rotation&amp;shift'!A11:J75,4,FALSE)</f>
        <v>0.1</v>
      </c>
      <c r="G11">
        <f t="shared" si="0"/>
        <v>140.99477309807898</v>
      </c>
      <c r="H11">
        <f t="shared" si="1"/>
        <v>140.97534355588894</v>
      </c>
      <c r="I11">
        <f t="shared" si="2"/>
        <v>-0.01942954219003923</v>
      </c>
      <c r="J11">
        <f t="shared" si="3"/>
        <v>0.0003775071097145144</v>
      </c>
    </row>
    <row r="12" spans="1:10" ht="15">
      <c r="A12" t="s">
        <v>15</v>
      </c>
      <c r="B12">
        <v>2516602.504</v>
      </c>
      <c r="C12">
        <v>6856528.71</v>
      </c>
      <c r="D12">
        <v>141.110156005275</v>
      </c>
      <c r="E12">
        <v>110</v>
      </c>
      <c r="F12">
        <f>VLOOKUP($A12,'gcp_rotation&amp;shift'!A12:J76,4,FALSE)</f>
        <v>0.312</v>
      </c>
      <c r="G12">
        <f t="shared" si="0"/>
        <v>141.22015600527502</v>
      </c>
      <c r="H12">
        <f t="shared" si="1"/>
        <v>141.18734355588896</v>
      </c>
      <c r="I12">
        <f t="shared" si="2"/>
        <v>-0.032812449386057096</v>
      </c>
      <c r="J12">
        <f t="shared" si="3"/>
        <v>0.0010766568347125587</v>
      </c>
    </row>
    <row r="13" spans="1:10" ht="15">
      <c r="A13" t="s">
        <v>16</v>
      </c>
      <c r="B13">
        <v>2516604.192</v>
      </c>
      <c r="C13">
        <v>6856530.455</v>
      </c>
      <c r="D13">
        <v>141.192715637984</v>
      </c>
      <c r="E13">
        <v>92</v>
      </c>
      <c r="F13">
        <f>VLOOKUP($A13,'gcp_rotation&amp;shift'!A13:J77,4,FALSE)</f>
        <v>0.367</v>
      </c>
      <c r="G13">
        <f t="shared" si="0"/>
        <v>141.28471563798402</v>
      </c>
      <c r="H13">
        <f t="shared" si="1"/>
        <v>141.24234355588894</v>
      </c>
      <c r="I13">
        <f t="shared" si="2"/>
        <v>-0.042372082095084806</v>
      </c>
      <c r="J13">
        <f t="shared" si="3"/>
        <v>0.0017953933410726065</v>
      </c>
    </row>
    <row r="14" spans="1:10" ht="15">
      <c r="A14" t="s">
        <v>17</v>
      </c>
      <c r="B14">
        <v>2516602.253</v>
      </c>
      <c r="C14">
        <v>6856530.705</v>
      </c>
      <c r="D14">
        <v>141.129926490279</v>
      </c>
      <c r="E14">
        <v>122</v>
      </c>
      <c r="F14">
        <f>VLOOKUP($A14,'gcp_rotation&amp;shift'!A14:J78,4,FALSE)</f>
        <v>0.343</v>
      </c>
      <c r="G14">
        <f t="shared" si="0"/>
        <v>141.251926490279</v>
      </c>
      <c r="H14">
        <f t="shared" si="1"/>
        <v>141.21834355588894</v>
      </c>
      <c r="I14">
        <f t="shared" si="2"/>
        <v>-0.03358293439006843</v>
      </c>
      <c r="J14">
        <f t="shared" si="3"/>
        <v>0.001127813482247641</v>
      </c>
    </row>
    <row r="15" spans="1:10" ht="15">
      <c r="A15" t="s">
        <v>18</v>
      </c>
      <c r="B15">
        <v>2516597.796</v>
      </c>
      <c r="C15">
        <v>6856529.549</v>
      </c>
      <c r="D15">
        <v>140.883775225471</v>
      </c>
      <c r="E15">
        <v>150</v>
      </c>
      <c r="F15">
        <f>VLOOKUP($A15,'gcp_rotation&amp;shift'!A15:J79,4,FALSE)</f>
        <v>0.231</v>
      </c>
      <c r="G15">
        <f t="shared" si="0"/>
        <v>141.033775225471</v>
      </c>
      <c r="H15">
        <f t="shared" si="1"/>
        <v>141.10634355588894</v>
      </c>
      <c r="I15">
        <f t="shared" si="2"/>
        <v>0.07256833041793698</v>
      </c>
      <c r="J15">
        <f t="shared" si="3"/>
        <v>0.005266162579646877</v>
      </c>
    </row>
    <row r="16" spans="1:10" ht="15">
      <c r="A16" t="s">
        <v>19</v>
      </c>
      <c r="B16">
        <v>2516587.031</v>
      </c>
      <c r="C16">
        <v>6856524.922</v>
      </c>
      <c r="D16">
        <v>140.888055339159</v>
      </c>
      <c r="E16">
        <v>180</v>
      </c>
      <c r="F16">
        <f>VLOOKUP($A16,'gcp_rotation&amp;shift'!A16:J80,4,FALSE)</f>
        <v>0.139</v>
      </c>
      <c r="G16">
        <f t="shared" si="0"/>
        <v>141.068055339159</v>
      </c>
      <c r="H16">
        <f t="shared" si="1"/>
        <v>141.01434355588896</v>
      </c>
      <c r="I16">
        <f t="shared" si="2"/>
        <v>-0.053711783270046</v>
      </c>
      <c r="J16">
        <f t="shared" si="3"/>
        <v>0.0028849556620483933</v>
      </c>
    </row>
    <row r="17" spans="1:10" ht="15">
      <c r="A17" t="s">
        <v>20</v>
      </c>
      <c r="B17">
        <v>2516588.957</v>
      </c>
      <c r="C17">
        <v>6856528.523</v>
      </c>
      <c r="D17">
        <v>140.9401767483</v>
      </c>
      <c r="E17">
        <v>130</v>
      </c>
      <c r="F17">
        <f>VLOOKUP($A17,'gcp_rotation&amp;shift'!A17:J81,4,FALSE)</f>
        <v>0.149</v>
      </c>
      <c r="G17">
        <f t="shared" si="0"/>
        <v>141.07017674829999</v>
      </c>
      <c r="H17">
        <f t="shared" si="1"/>
        <v>141.02434355588895</v>
      </c>
      <c r="I17">
        <f t="shared" si="2"/>
        <v>-0.045833192411038226</v>
      </c>
      <c r="J17">
        <f t="shared" si="3"/>
        <v>0.002100681526587252</v>
      </c>
    </row>
    <row r="18" spans="1:10" ht="15">
      <c r="A18" t="s">
        <v>21</v>
      </c>
      <c r="B18">
        <v>2516604.712</v>
      </c>
      <c r="C18">
        <v>6856534.426</v>
      </c>
      <c r="D18">
        <v>141.25331813306</v>
      </c>
      <c r="E18">
        <v>70</v>
      </c>
      <c r="F18">
        <f>VLOOKUP($A18,'gcp_rotation&amp;shift'!A18:J82,4,FALSE)</f>
        <v>0.435</v>
      </c>
      <c r="G18">
        <f t="shared" si="0"/>
        <v>141.32331813305998</v>
      </c>
      <c r="H18">
        <f t="shared" si="1"/>
        <v>141.31034355588895</v>
      </c>
      <c r="I18">
        <f t="shared" si="2"/>
        <v>-0.012974577171036117</v>
      </c>
      <c r="J18">
        <f t="shared" si="3"/>
        <v>0.00016833965276717158</v>
      </c>
    </row>
    <row r="19" spans="1:10" ht="15">
      <c r="A19" t="s">
        <v>22</v>
      </c>
      <c r="B19">
        <v>2516602.449</v>
      </c>
      <c r="C19">
        <v>6856535.775</v>
      </c>
      <c r="D19">
        <v>141.195962113369</v>
      </c>
      <c r="E19">
        <v>80</v>
      </c>
      <c r="F19">
        <f>VLOOKUP($A19,'gcp_rotation&amp;shift'!A19:J83,4,FALSE)</f>
        <v>0.381</v>
      </c>
      <c r="G19">
        <f t="shared" si="0"/>
        <v>141.27596211336902</v>
      </c>
      <c r="H19">
        <f t="shared" si="1"/>
        <v>141.25634355588895</v>
      </c>
      <c r="I19">
        <f t="shared" si="2"/>
        <v>-0.01961855748007224</v>
      </c>
      <c r="J19">
        <f t="shared" si="3"/>
        <v>0.0003848877975988985</v>
      </c>
    </row>
    <row r="20" spans="1:10" ht="15">
      <c r="A20" t="s">
        <v>23</v>
      </c>
      <c r="B20">
        <v>2516597.209</v>
      </c>
      <c r="C20">
        <v>6856532.824</v>
      </c>
      <c r="D20">
        <v>141.053063746581</v>
      </c>
      <c r="E20">
        <v>164</v>
      </c>
      <c r="F20">
        <f>VLOOKUP($A20,'gcp_rotation&amp;shift'!A20:J84,4,FALSE)</f>
        <v>0.296</v>
      </c>
      <c r="G20">
        <f t="shared" si="0"/>
        <v>141.21706374658098</v>
      </c>
      <c r="H20">
        <f t="shared" si="1"/>
        <v>141.17134355588894</v>
      </c>
      <c r="I20">
        <f t="shared" si="2"/>
        <v>-0.04572019069203748</v>
      </c>
      <c r="J20">
        <f t="shared" si="3"/>
        <v>0.0020903358369162702</v>
      </c>
    </row>
    <row r="21" spans="1:10" ht="15">
      <c r="A21" t="s">
        <v>24</v>
      </c>
      <c r="B21">
        <v>2516593.423</v>
      </c>
      <c r="C21">
        <v>6856533.168</v>
      </c>
      <c r="D21">
        <v>141.04</v>
      </c>
      <c r="E21">
        <v>156</v>
      </c>
      <c r="F21">
        <f>VLOOKUP($A21,'gcp_rotation&amp;shift'!A21:J85,4,FALSE)</f>
        <v>0.251</v>
      </c>
      <c r="G21">
        <f t="shared" si="0"/>
        <v>141.196</v>
      </c>
      <c r="H21">
        <f t="shared" si="1"/>
        <v>141.12634355588895</v>
      </c>
      <c r="I21">
        <f t="shared" si="2"/>
        <v>-0.06965644411104677</v>
      </c>
      <c r="J21">
        <f t="shared" si="3"/>
        <v>0.004852020206195382</v>
      </c>
    </row>
    <row r="22" spans="1:10" ht="15">
      <c r="A22" t="s">
        <v>25</v>
      </c>
      <c r="B22">
        <v>2516591.061</v>
      </c>
      <c r="C22">
        <v>6856533.007</v>
      </c>
      <c r="D22">
        <v>141.00299871598</v>
      </c>
      <c r="E22">
        <v>142</v>
      </c>
      <c r="F22">
        <f>VLOOKUP($A22,'gcp_rotation&amp;shift'!A22:J86,4,FALSE)</f>
        <v>0.243</v>
      </c>
      <c r="G22">
        <f t="shared" si="0"/>
        <v>141.14499871598</v>
      </c>
      <c r="H22">
        <f t="shared" si="1"/>
        <v>141.11834355588894</v>
      </c>
      <c r="I22">
        <f t="shared" si="2"/>
        <v>-0.026655160091053176</v>
      </c>
      <c r="J22">
        <f t="shared" si="3"/>
        <v>0.000710497559479674</v>
      </c>
    </row>
    <row r="23" spans="1:10" ht="15">
      <c r="A23" t="s">
        <v>26</v>
      </c>
      <c r="B23">
        <v>2516598.216</v>
      </c>
      <c r="C23">
        <v>6856535.38</v>
      </c>
      <c r="D23">
        <v>141.028305788325</v>
      </c>
      <c r="E23">
        <v>112</v>
      </c>
      <c r="F23">
        <f>VLOOKUP($A23,'gcp_rotation&amp;shift'!A23:J87,4,FALSE)</f>
        <v>0.239</v>
      </c>
      <c r="G23">
        <f t="shared" si="0"/>
        <v>141.140305788325</v>
      </c>
      <c r="H23">
        <f t="shared" si="1"/>
        <v>141.11434355588895</v>
      </c>
      <c r="I23">
        <f t="shared" si="2"/>
        <v>-0.025962232436057775</v>
      </c>
      <c r="J23">
        <f t="shared" si="3"/>
        <v>0.0006740375130638905</v>
      </c>
    </row>
    <row r="24" spans="1:10" ht="15">
      <c r="A24" t="s">
        <v>27</v>
      </c>
      <c r="B24">
        <v>2516599.425</v>
      </c>
      <c r="C24">
        <v>6856535.767</v>
      </c>
      <c r="D24">
        <v>140.952984840656</v>
      </c>
      <c r="E24">
        <v>118</v>
      </c>
      <c r="F24">
        <f>VLOOKUP($A24,'gcp_rotation&amp;shift'!A24:J88,4,FALSE)</f>
        <v>0.446</v>
      </c>
      <c r="G24">
        <f t="shared" si="0"/>
        <v>141.070984840656</v>
      </c>
      <c r="H24">
        <f t="shared" si="1"/>
        <v>141.32134355588894</v>
      </c>
      <c r="I24">
        <f t="shared" si="2"/>
        <v>0.2503587152329487</v>
      </c>
      <c r="J24">
        <f t="shared" si="3"/>
        <v>0.06267948629309271</v>
      </c>
    </row>
    <row r="25" spans="1:10" ht="15">
      <c r="A25" t="s">
        <v>28</v>
      </c>
      <c r="B25">
        <v>2516599.825</v>
      </c>
      <c r="C25">
        <v>6856534.985</v>
      </c>
      <c r="D25">
        <v>140.961613147808</v>
      </c>
      <c r="E25">
        <v>54</v>
      </c>
      <c r="F25">
        <f>VLOOKUP($A25,'gcp_rotation&amp;shift'!A25:J89,4,FALSE)</f>
        <v>0.257</v>
      </c>
      <c r="G25">
        <f t="shared" si="0"/>
        <v>141.015613147808</v>
      </c>
      <c r="H25">
        <f t="shared" si="1"/>
        <v>141.13234355588895</v>
      </c>
      <c r="I25">
        <f t="shared" si="2"/>
        <v>0.11673040808094015</v>
      </c>
      <c r="J25">
        <f t="shared" si="3"/>
        <v>0.013625988170742818</v>
      </c>
    </row>
    <row r="26" spans="1:10" ht="15">
      <c r="A26" t="s">
        <v>29</v>
      </c>
      <c r="B26">
        <v>2516601.472</v>
      </c>
      <c r="C26">
        <v>6856536.935</v>
      </c>
      <c r="D26">
        <v>141.127268838681</v>
      </c>
      <c r="E26">
        <v>2</v>
      </c>
      <c r="F26">
        <f>VLOOKUP($A26,'gcp_rotation&amp;shift'!A26:J90,4,FALSE)</f>
        <v>0.36</v>
      </c>
      <c r="G26">
        <f t="shared" si="0"/>
        <v>141.129268838681</v>
      </c>
      <c r="H26">
        <f t="shared" si="1"/>
        <v>141.23534355588896</v>
      </c>
      <c r="I26">
        <f t="shared" si="2"/>
        <v>0.10607471720794592</v>
      </c>
      <c r="J26">
        <f t="shared" si="3"/>
        <v>0.011251845630745699</v>
      </c>
    </row>
    <row r="27" spans="1:10" ht="15">
      <c r="A27" t="s">
        <v>30</v>
      </c>
      <c r="B27">
        <v>2516602.352</v>
      </c>
      <c r="C27">
        <v>6856538.322</v>
      </c>
      <c r="D27">
        <v>141.249848741078</v>
      </c>
      <c r="E27">
        <v>96</v>
      </c>
      <c r="F27">
        <f>VLOOKUP($A27,'gcp_rotation&amp;shift'!A27:J91,4,FALSE)</f>
        <v>0.472</v>
      </c>
      <c r="G27">
        <f t="shared" si="0"/>
        <v>141.34584874107802</v>
      </c>
      <c r="H27">
        <f t="shared" si="1"/>
        <v>141.34734355588895</v>
      </c>
      <c r="I27">
        <f t="shared" si="2"/>
        <v>0.0014948148109397152</v>
      </c>
      <c r="J27">
        <f t="shared" si="3"/>
        <v>2.234471319004737E-06</v>
      </c>
    </row>
    <row r="28" spans="1:10" ht="15">
      <c r="A28" t="s">
        <v>31</v>
      </c>
      <c r="B28">
        <v>2516601.443</v>
      </c>
      <c r="C28">
        <v>6856539.271</v>
      </c>
      <c r="D28">
        <v>141.127078931945</v>
      </c>
      <c r="E28">
        <v>82</v>
      </c>
      <c r="F28">
        <f>VLOOKUP($A28,'gcp_rotation&amp;shift'!A28:J92,4,FALSE)</f>
        <v>0.42</v>
      </c>
      <c r="G28">
        <f t="shared" si="0"/>
        <v>141.209078931945</v>
      </c>
      <c r="H28">
        <f t="shared" si="1"/>
        <v>141.29534355588893</v>
      </c>
      <c r="I28">
        <f t="shared" si="2"/>
        <v>0.08626462394394707</v>
      </c>
      <c r="J28">
        <f t="shared" si="3"/>
        <v>0.007441585344190606</v>
      </c>
    </row>
    <row r="29" spans="1:10" ht="15">
      <c r="A29" t="s">
        <v>32</v>
      </c>
      <c r="B29">
        <v>2516597.471</v>
      </c>
      <c r="C29">
        <v>6856538.791</v>
      </c>
      <c r="D29">
        <v>140.996693837863</v>
      </c>
      <c r="E29">
        <v>158</v>
      </c>
      <c r="F29">
        <f>VLOOKUP($A29,'gcp_rotation&amp;shift'!A29:J93,4,FALSE)</f>
        <v>0.304</v>
      </c>
      <c r="G29">
        <f t="shared" si="0"/>
        <v>141.154693837863</v>
      </c>
      <c r="H29">
        <f t="shared" si="1"/>
        <v>141.17934355588895</v>
      </c>
      <c r="I29">
        <f t="shared" si="2"/>
        <v>0.02464971802595528</v>
      </c>
      <c r="J29">
        <f t="shared" si="3"/>
        <v>0.0006076085987591047</v>
      </c>
    </row>
    <row r="30" spans="1:10" ht="15">
      <c r="A30" t="s">
        <v>33</v>
      </c>
      <c r="B30">
        <v>2516594.382</v>
      </c>
      <c r="C30">
        <v>6856538.172</v>
      </c>
      <c r="D30">
        <v>141.082899566335</v>
      </c>
      <c r="E30">
        <v>74</v>
      </c>
      <c r="F30">
        <f>VLOOKUP($A30,'gcp_rotation&amp;shift'!A30:J94,4,FALSE)</f>
        <v>0.284</v>
      </c>
      <c r="G30">
        <f t="shared" si="0"/>
        <v>141.156899566335</v>
      </c>
      <c r="H30">
        <f t="shared" si="1"/>
        <v>141.15934355588894</v>
      </c>
      <c r="I30">
        <f t="shared" si="2"/>
        <v>0.0024439895539387635</v>
      </c>
      <c r="J30">
        <f t="shared" si="3"/>
        <v>5.973084939761796E-06</v>
      </c>
    </row>
    <row r="31" spans="1:10" ht="15">
      <c r="A31" t="s">
        <v>35</v>
      </c>
      <c r="B31">
        <v>2516592.813</v>
      </c>
      <c r="C31">
        <v>6856536.513</v>
      </c>
      <c r="D31">
        <v>141.027888785618</v>
      </c>
      <c r="E31">
        <v>110</v>
      </c>
      <c r="F31">
        <f>VLOOKUP($A31,'gcp_rotation&amp;shift'!A31:J95,4,FALSE)</f>
        <v>0.204</v>
      </c>
      <c r="G31">
        <f t="shared" si="0"/>
        <v>141.137888785618</v>
      </c>
      <c r="H31">
        <f t="shared" si="1"/>
        <v>141.07934355588895</v>
      </c>
      <c r="I31">
        <f t="shared" si="2"/>
        <v>-0.05854522972904874</v>
      </c>
      <c r="J31">
        <f t="shared" si="3"/>
        <v>0.0034275439240270926</v>
      </c>
    </row>
    <row r="32" spans="1:10" ht="15">
      <c r="A32" t="s">
        <v>36</v>
      </c>
      <c r="B32">
        <v>2516591.78</v>
      </c>
      <c r="C32">
        <v>6856538.493</v>
      </c>
      <c r="D32">
        <v>141.024861988892</v>
      </c>
      <c r="E32">
        <v>130</v>
      </c>
      <c r="F32">
        <f>VLOOKUP($A32,'gcp_rotation&amp;shift'!A32:J96,4,FALSE)</f>
        <v>0.285</v>
      </c>
      <c r="G32">
        <f t="shared" si="0"/>
        <v>141.154861988892</v>
      </c>
      <c r="H32">
        <f t="shared" si="1"/>
        <v>141.16034355588894</v>
      </c>
      <c r="I32">
        <f t="shared" si="2"/>
        <v>0.005481566996934362</v>
      </c>
      <c r="J32">
        <f t="shared" si="3"/>
        <v>3.0047576741879995E-05</v>
      </c>
    </row>
    <row r="33" spans="1:10" ht="15">
      <c r="A33" t="s">
        <v>37</v>
      </c>
      <c r="B33">
        <v>2516595.727</v>
      </c>
      <c r="C33">
        <v>6856542.573</v>
      </c>
      <c r="D33">
        <v>141.15933987761</v>
      </c>
      <c r="E33">
        <v>96</v>
      </c>
      <c r="F33">
        <f>VLOOKUP($A33,'gcp_rotation&amp;shift'!A33:J97,4,FALSE)</f>
        <v>0.33</v>
      </c>
      <c r="G33">
        <f t="shared" si="0"/>
        <v>141.25533987761</v>
      </c>
      <c r="H33">
        <f t="shared" si="1"/>
        <v>141.20534355588896</v>
      </c>
      <c r="I33">
        <f t="shared" si="2"/>
        <v>-0.049996321721039294</v>
      </c>
      <c r="J33">
        <f t="shared" si="3"/>
        <v>0.0024996321856336655</v>
      </c>
    </row>
    <row r="34" spans="1:10" ht="15">
      <c r="A34" t="s">
        <v>38</v>
      </c>
      <c r="B34">
        <v>2516597.122</v>
      </c>
      <c r="C34">
        <v>6856541.351</v>
      </c>
      <c r="D34">
        <v>141.13392067479</v>
      </c>
      <c r="E34">
        <v>118</v>
      </c>
      <c r="F34">
        <f>VLOOKUP($A34,'gcp_rotation&amp;shift'!A34:J98,4,FALSE)</f>
        <v>0.356</v>
      </c>
      <c r="G34">
        <f t="shared" si="0"/>
        <v>141.25192067479</v>
      </c>
      <c r="H34">
        <f t="shared" si="1"/>
        <v>141.23134355588894</v>
      </c>
      <c r="I34">
        <f t="shared" si="2"/>
        <v>-0.020577118901059066</v>
      </c>
      <c r="J34">
        <f t="shared" si="3"/>
        <v>0.00042341782226832227</v>
      </c>
    </row>
    <row r="35" spans="1:10" ht="15">
      <c r="A35" t="s">
        <v>39</v>
      </c>
      <c r="B35">
        <v>2516590.89</v>
      </c>
      <c r="C35">
        <v>6856543.891</v>
      </c>
      <c r="D35">
        <v>141.1</v>
      </c>
      <c r="E35">
        <v>106</v>
      </c>
      <c r="F35">
        <f>VLOOKUP($A35,'gcp_rotation&amp;shift'!A35:J99,4,FALSE)</f>
        <v>0.257</v>
      </c>
      <c r="G35">
        <f t="shared" si="0"/>
        <v>141.206</v>
      </c>
      <c r="H35">
        <f t="shared" si="1"/>
        <v>141.13234355588895</v>
      </c>
      <c r="I35">
        <f t="shared" si="2"/>
        <v>-0.07365644411103744</v>
      </c>
      <c r="J35">
        <f t="shared" si="3"/>
        <v>0.005425271759082383</v>
      </c>
    </row>
    <row r="36" spans="1:10" ht="15">
      <c r="A36" t="s">
        <v>40</v>
      </c>
      <c r="B36">
        <v>2516594.305</v>
      </c>
      <c r="C36">
        <v>6856546.866</v>
      </c>
      <c r="D36">
        <v>141.158221616915</v>
      </c>
      <c r="E36">
        <v>114</v>
      </c>
      <c r="F36">
        <f>VLOOKUP($A36,'gcp_rotation&amp;shift'!A36:J100,4,FALSE)</f>
        <v>0.348</v>
      </c>
      <c r="G36">
        <f t="shared" si="0"/>
        <v>141.272221616915</v>
      </c>
      <c r="H36">
        <f t="shared" si="1"/>
        <v>141.22334355588896</v>
      </c>
      <c r="I36">
        <f t="shared" si="2"/>
        <v>-0.04887806102604486</v>
      </c>
      <c r="J36">
        <f t="shared" si="3"/>
        <v>0.0023890648496657655</v>
      </c>
    </row>
    <row r="37" spans="1:10" ht="15">
      <c r="A37" t="s">
        <v>41</v>
      </c>
      <c r="B37">
        <v>2516593.076</v>
      </c>
      <c r="C37">
        <v>6856553.164</v>
      </c>
      <c r="D37">
        <v>141.227132892095</v>
      </c>
      <c r="E37">
        <v>100</v>
      </c>
      <c r="F37">
        <f>VLOOKUP($A37,'gcp_rotation&amp;shift'!A37:J101,4,FALSE)</f>
        <v>0.446</v>
      </c>
      <c r="G37">
        <f t="shared" si="0"/>
        <v>141.327132892095</v>
      </c>
      <c r="H37">
        <f t="shared" si="1"/>
        <v>141.32134355588894</v>
      </c>
      <c r="I37">
        <f t="shared" si="2"/>
        <v>-0.005789336206049711</v>
      </c>
      <c r="J37">
        <f t="shared" si="3"/>
        <v>3.351641370667806E-05</v>
      </c>
    </row>
    <row r="38" spans="1:10" ht="15">
      <c r="A38" t="s">
        <v>42</v>
      </c>
      <c r="B38">
        <v>2516592.036</v>
      </c>
      <c r="C38">
        <v>6856555.451</v>
      </c>
      <c r="D38">
        <v>141.082714449972</v>
      </c>
      <c r="E38">
        <v>114</v>
      </c>
      <c r="F38">
        <f>VLOOKUP($A38,'gcp_rotation&amp;shift'!A38:J102,4,FALSE)</f>
        <v>0.499</v>
      </c>
      <c r="G38">
        <f t="shared" si="0"/>
        <v>141.196714449972</v>
      </c>
      <c r="H38">
        <f t="shared" si="1"/>
        <v>141.37434355588894</v>
      </c>
      <c r="I38">
        <f t="shared" si="2"/>
        <v>0.17762910591693526</v>
      </c>
      <c r="J38">
        <f t="shared" si="3"/>
        <v>0.031552099268849804</v>
      </c>
    </row>
    <row r="39" spans="1:10" ht="15">
      <c r="A39" t="s">
        <v>43</v>
      </c>
      <c r="B39">
        <v>2516589.715</v>
      </c>
      <c r="C39">
        <v>6856554.879</v>
      </c>
      <c r="D39">
        <v>141.186079214946</v>
      </c>
      <c r="E39">
        <v>124</v>
      </c>
      <c r="F39">
        <f>VLOOKUP($A39,'gcp_rotation&amp;shift'!A39:J103,4,FALSE)</f>
        <v>0.388</v>
      </c>
      <c r="G39">
        <f t="shared" si="0"/>
        <v>141.310079214946</v>
      </c>
      <c r="H39">
        <f t="shared" si="1"/>
        <v>141.26334355588895</v>
      </c>
      <c r="I39">
        <f t="shared" si="2"/>
        <v>-0.046735659057048906</v>
      </c>
      <c r="J39">
        <f t="shared" si="3"/>
        <v>0.0021842218274967175</v>
      </c>
    </row>
    <row r="40" spans="1:10" ht="15">
      <c r="A40" t="s">
        <v>44</v>
      </c>
      <c r="B40">
        <v>2516596.132</v>
      </c>
      <c r="C40">
        <v>6856536.636</v>
      </c>
      <c r="D40">
        <v>141.10782008481</v>
      </c>
      <c r="E40">
        <v>76</v>
      </c>
      <c r="F40">
        <f>VLOOKUP($A40,'gcp_rotation&amp;shift'!A40:J104,4,FALSE)</f>
        <v>0.281</v>
      </c>
      <c r="G40">
        <f t="shared" si="0"/>
        <v>141.18382008480998</v>
      </c>
      <c r="H40">
        <f t="shared" si="1"/>
        <v>141.15634355588895</v>
      </c>
      <c r="I40">
        <f t="shared" si="2"/>
        <v>-0.02747652892102792</v>
      </c>
      <c r="J40">
        <f t="shared" si="3"/>
        <v>0.0007549596415480838</v>
      </c>
    </row>
    <row r="41" spans="1:10" ht="15">
      <c r="A41" t="s">
        <v>59</v>
      </c>
      <c r="B41">
        <v>2516589.89</v>
      </c>
      <c r="C41">
        <v>6856535.918</v>
      </c>
      <c r="D41">
        <v>141.01890060215</v>
      </c>
      <c r="E41">
        <v>108</v>
      </c>
      <c r="F41">
        <f>VLOOKUP($A41,'gcp_rotation&amp;shift'!A41:J105,4,FALSE)</f>
        <v>0.244</v>
      </c>
      <c r="G41">
        <f t="shared" si="0"/>
        <v>141.12690060215002</v>
      </c>
      <c r="H41">
        <f t="shared" si="1"/>
        <v>141.11934355588895</v>
      </c>
      <c r="I41">
        <f t="shared" si="2"/>
        <v>-0.0075570462610699</v>
      </c>
      <c r="J41">
        <f t="shared" si="3"/>
        <v>5.710894819195055E-05</v>
      </c>
    </row>
    <row r="42" spans="1:10" ht="15">
      <c r="A42" t="s">
        <v>60</v>
      </c>
      <c r="B42">
        <v>2516587.647</v>
      </c>
      <c r="C42">
        <v>6856538.637</v>
      </c>
      <c r="D42">
        <v>140.954292947707</v>
      </c>
      <c r="E42">
        <v>152</v>
      </c>
      <c r="F42">
        <f>VLOOKUP($A42,'gcp_rotation&amp;shift'!A42:J106,4,FALSE)</f>
        <v>0.219</v>
      </c>
      <c r="G42">
        <f t="shared" si="0"/>
        <v>141.10629294770698</v>
      </c>
      <c r="H42">
        <f t="shared" si="1"/>
        <v>141.09434355588894</v>
      </c>
      <c r="I42">
        <f t="shared" si="2"/>
        <v>-0.011949391818035338</v>
      </c>
      <c r="J42">
        <f t="shared" si="3"/>
        <v>0.00014278796482092987</v>
      </c>
    </row>
    <row r="43" spans="1:10" ht="15">
      <c r="A43" t="s">
        <v>61</v>
      </c>
      <c r="B43">
        <v>2516583.825</v>
      </c>
      <c r="C43">
        <v>6856538.594</v>
      </c>
      <c r="D43">
        <v>141.047376535593</v>
      </c>
      <c r="E43">
        <v>134</v>
      </c>
      <c r="F43">
        <f>VLOOKUP($A43,'gcp_rotation&amp;shift'!A43:J107,4,FALSE)</f>
        <v>0.203</v>
      </c>
      <c r="G43">
        <f t="shared" si="0"/>
        <v>141.181376535593</v>
      </c>
      <c r="H43">
        <f t="shared" si="1"/>
        <v>141.07834355588895</v>
      </c>
      <c r="I43">
        <f t="shared" si="2"/>
        <v>-0.10303297970403946</v>
      </c>
      <c r="J43">
        <f t="shared" si="3"/>
        <v>0.010615794906693008</v>
      </c>
    </row>
    <row r="44" spans="1:10" ht="15">
      <c r="A44" t="s">
        <v>62</v>
      </c>
      <c r="B44">
        <v>2516580.523</v>
      </c>
      <c r="C44">
        <v>6856536.915</v>
      </c>
      <c r="D44">
        <v>141.338353067048</v>
      </c>
      <c r="E44">
        <v>78</v>
      </c>
      <c r="F44">
        <f>VLOOKUP($A44,'gcp_rotation&amp;shift'!A44:J108,4,FALSE)</f>
        <v>0.642</v>
      </c>
      <c r="G44">
        <f t="shared" si="0"/>
        <v>141.416353067048</v>
      </c>
      <c r="H44">
        <f t="shared" si="1"/>
        <v>141.51734355588894</v>
      </c>
      <c r="I44">
        <f t="shared" si="2"/>
        <v>0.10099048884094941</v>
      </c>
      <c r="J44">
        <f t="shared" si="3"/>
        <v>0.010199078836333928</v>
      </c>
    </row>
    <row r="45" spans="1:10" ht="15">
      <c r="A45" t="s">
        <v>63</v>
      </c>
      <c r="B45">
        <v>2516591.311</v>
      </c>
      <c r="C45">
        <v>6856551.805</v>
      </c>
      <c r="D45">
        <v>141.150791306215</v>
      </c>
      <c r="E45">
        <v>90</v>
      </c>
      <c r="F45">
        <f>VLOOKUP($A45,'gcp_rotation&amp;shift'!A45:J109,4,FALSE)</f>
        <v>0.442</v>
      </c>
      <c r="G45">
        <f t="shared" si="0"/>
        <v>141.24079130621502</v>
      </c>
      <c r="H45">
        <f t="shared" si="1"/>
        <v>141.31734355588895</v>
      </c>
      <c r="I45">
        <f t="shared" si="2"/>
        <v>0.07655224967393792</v>
      </c>
      <c r="J45">
        <f t="shared" si="3"/>
        <v>0.005860246930140929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H1">
      <selection activeCell="S3" sqref="S3:U14"/>
    </sheetView>
  </sheetViews>
  <sheetFormatPr defaultColWidth="9.140625" defaultRowHeight="15"/>
  <cols>
    <col min="5" max="6" width="10.57421875" style="0" bestFit="1" customWidth="1"/>
    <col min="7" max="7" width="6.57421875" style="0" customWidth="1"/>
    <col min="8" max="8" width="10.421875" style="4" bestFit="1" customWidth="1"/>
    <col min="9" max="9" width="10.57421875" style="0" bestFit="1" customWidth="1"/>
    <col min="10" max="12" width="9.28125" style="0" customWidth="1"/>
    <col min="19" max="20" width="10.57421875" style="0" bestFit="1" customWidth="1"/>
  </cols>
  <sheetData>
    <row r="1" ht="15">
      <c r="A1" s="7" t="s">
        <v>158</v>
      </c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26</v>
      </c>
      <c r="B3" s="9">
        <v>150</v>
      </c>
      <c r="C3" s="9">
        <v>15</v>
      </c>
      <c r="D3" s="9" t="s">
        <v>74</v>
      </c>
      <c r="E3" s="11">
        <f>VLOOKUP($A3,'gcp_rotation&amp;shift'!$A$1:$J$52,8,FALSE)</f>
        <v>-1.7842514272779226</v>
      </c>
      <c r="F3" s="11">
        <f>VLOOKUP($A3,'gcp_rotation&amp;shift'!$A$1:$J$52,9,FALSE)</f>
        <v>20.38030768558383</v>
      </c>
      <c r="G3" s="11">
        <f>VLOOKUP($A3,'gcp_rotation&amp;shift'!$A$1:$J$52,10,FALSE)</f>
        <v>0.23900000000000432</v>
      </c>
      <c r="H3" s="4">
        <f>(Parameters!$B$10+Parameters!$B$11)-(Parameters!$B$10+Parameters!$B$12)</f>
        <v>0.08200000000000007</v>
      </c>
      <c r="I3">
        <f aca="true" t="shared" si="0" ref="I3:I14">RADIANS(C3)</f>
        <v>0.2617993877991494</v>
      </c>
      <c r="J3">
        <f aca="true" t="shared" si="1" ref="J3:J14">H3*COS(I3)</f>
        <v>0.07920591775570367</v>
      </c>
      <c r="K3">
        <f>IF(B3-90&gt;0,B3-90,B3-90+360)</f>
        <v>60</v>
      </c>
      <c r="L3">
        <f>IF(K3&gt;=180,RADIANS(360-K3),-RADIANS(K3))</f>
        <v>-1.0471975511965976</v>
      </c>
      <c r="M3">
        <f>J3*COS(L3)</f>
        <v>0.03960295887785184</v>
      </c>
      <c r="N3">
        <f>J3*SIN(L3)</f>
        <v>-0.0685943369065003</v>
      </c>
      <c r="O3">
        <f>H3*SIN(I3)</f>
        <v>0.02122316169840672</v>
      </c>
      <c r="P3" s="10">
        <f aca="true" t="shared" si="2" ref="P3:P14">E3+M3</f>
        <v>-1.7446484684000707</v>
      </c>
      <c r="Q3" s="10">
        <f aca="true" t="shared" si="3" ref="Q3:Q14">F3+N3</f>
        <v>20.31171334867733</v>
      </c>
      <c r="R3" s="10">
        <f>G3+Parameters!$B$10+Parameters!$B$12+O3</f>
        <v>1.794223161698411</v>
      </c>
      <c r="S3" s="4">
        <f>P3+Parameters!$B$5</f>
        <v>2516598.255351532</v>
      </c>
      <c r="T3" s="4">
        <f>Q3+Parameters!$B$6</f>
        <v>6856535.311713349</v>
      </c>
      <c r="U3" s="4">
        <f>R3+Parameters!$B$7</f>
        <v>142.66956671758734</v>
      </c>
    </row>
    <row r="4" spans="1:21" ht="15">
      <c r="A4" s="9" t="s">
        <v>27</v>
      </c>
      <c r="B4" s="9">
        <v>140</v>
      </c>
      <c r="C4" s="9">
        <v>15</v>
      </c>
      <c r="D4" s="9" t="s">
        <v>75</v>
      </c>
      <c r="E4" s="11">
        <f>VLOOKUP($A4,'gcp_rotation&amp;shift'!$A$1:$J$52,8,FALSE)</f>
        <v>-0.5754172741435468</v>
      </c>
      <c r="F4" s="11">
        <f>VLOOKUP($A4,'gcp_rotation&amp;shift'!$A$1:$J$52,9,FALSE)</f>
        <v>20.767440726049244</v>
      </c>
      <c r="G4" s="11">
        <f>VLOOKUP($A4,'gcp_rotation&amp;shift'!$A$1:$J$52,10,FALSE)</f>
        <v>0.44599999999999795</v>
      </c>
      <c r="H4" s="4">
        <f>(Parameters!$B$10+Parameters!$B$11)-(Parameters!$B$10+Parameters!$B$12)</f>
        <v>0.08200000000000007</v>
      </c>
      <c r="I4">
        <f t="shared" si="0"/>
        <v>0.2617993877991494</v>
      </c>
      <c r="J4">
        <f t="shared" si="1"/>
        <v>0.07920591775570367</v>
      </c>
      <c r="K4">
        <f aca="true" t="shared" si="4" ref="K4:K14">IF(B4-90&gt;0,B4-90,B4-90+360)</f>
        <v>50</v>
      </c>
      <c r="L4">
        <f aca="true" t="shared" si="5" ref="L4:L14">IF(K4&gt;=180,RADIANS(360-K4),-RADIANS(K4))</f>
        <v>-0.8726646259971648</v>
      </c>
      <c r="M4">
        <f aca="true" t="shared" si="6" ref="M4:M14">J4*COS(L4)</f>
        <v>0.05091258254721739</v>
      </c>
      <c r="N4">
        <f aca="true" t="shared" si="7" ref="N4:N14">J4*SIN(L4)</f>
        <v>-0.06067525315889559</v>
      </c>
      <c r="O4">
        <f aca="true" t="shared" si="8" ref="O4:O14">H4*SIN(I4)</f>
        <v>0.02122316169840672</v>
      </c>
      <c r="P4" s="10">
        <f t="shared" si="2"/>
        <v>-0.5245046915963294</v>
      </c>
      <c r="Q4" s="10">
        <f t="shared" si="3"/>
        <v>20.70676547289035</v>
      </c>
      <c r="R4" s="10">
        <f>G4+Parameters!$B$10+Parameters!$B$12+O4</f>
        <v>2.001223161698405</v>
      </c>
      <c r="S4" s="4">
        <f>P4+Parameters!$B$5</f>
        <v>2516599.475495308</v>
      </c>
      <c r="T4" s="4">
        <f>Q4+Parameters!$B$6</f>
        <v>6856535.706765473</v>
      </c>
      <c r="U4" s="4">
        <f>R4+Parameters!$B$7</f>
        <v>142.87656671758734</v>
      </c>
    </row>
    <row r="5" spans="1:21" ht="15">
      <c r="A5" s="9" t="s">
        <v>23</v>
      </c>
      <c r="B5" s="9">
        <v>175</v>
      </c>
      <c r="C5" s="9">
        <v>25</v>
      </c>
      <c r="D5" s="9" t="s">
        <v>76</v>
      </c>
      <c r="E5" s="11">
        <f>VLOOKUP($A5,'gcp_rotation&amp;shift'!$A$1:$J$52,8,FALSE)</f>
        <v>-2.7912526903674006</v>
      </c>
      <c r="F5" s="11">
        <f>VLOOKUP($A5,'gcp_rotation&amp;shift'!$A$1:$J$52,9,FALSE)</f>
        <v>17.82354714628309</v>
      </c>
      <c r="G5" s="11">
        <f>VLOOKUP($A5,'gcp_rotation&amp;shift'!$A$1:$J$52,10,FALSE)</f>
        <v>0.29599999999999227</v>
      </c>
      <c r="H5" s="4">
        <f>(Parameters!$B$10+Parameters!$B$11)-(Parameters!$B$10+Parameters!$B$12)</f>
        <v>0.08200000000000007</v>
      </c>
      <c r="I5">
        <f t="shared" si="0"/>
        <v>0.4363323129985824</v>
      </c>
      <c r="J5">
        <f t="shared" si="1"/>
        <v>0.07431723853700536</v>
      </c>
      <c r="K5">
        <f t="shared" si="4"/>
        <v>85</v>
      </c>
      <c r="L5">
        <f t="shared" si="5"/>
        <v>-1.4835298641951802</v>
      </c>
      <c r="M5">
        <f t="shared" si="6"/>
        <v>0.006477174123647585</v>
      </c>
      <c r="N5">
        <f t="shared" si="7"/>
        <v>-0.0740344390073843</v>
      </c>
      <c r="O5">
        <f t="shared" si="8"/>
        <v>0.03465469746273739</v>
      </c>
      <c r="P5" s="10">
        <f t="shared" si="2"/>
        <v>-2.784775516243753</v>
      </c>
      <c r="Q5" s="10">
        <f t="shared" si="3"/>
        <v>17.749512707275706</v>
      </c>
      <c r="R5" s="10">
        <f>G5+Parameters!$B$10+Parameters!$B$12+O5</f>
        <v>1.8646546974627296</v>
      </c>
      <c r="S5" s="4">
        <f>P5+Parameters!$B$5</f>
        <v>2516597.215224484</v>
      </c>
      <c r="T5" s="4">
        <f>Q5+Parameters!$B$6</f>
        <v>6856532.749512707</v>
      </c>
      <c r="U5" s="4">
        <f>R5+Parameters!$B$7</f>
        <v>142.73999825335167</v>
      </c>
    </row>
    <row r="6" spans="1:21" ht="15">
      <c r="A6" s="9" t="s">
        <v>18</v>
      </c>
      <c r="B6" s="9">
        <v>170</v>
      </c>
      <c r="C6" s="9">
        <v>30</v>
      </c>
      <c r="D6" s="9" t="s">
        <v>77</v>
      </c>
      <c r="E6" s="11">
        <f>VLOOKUP($A6,'gcp_rotation&amp;shift'!$A$1:$J$52,8,FALSE)</f>
        <v>-2.2038996131159365</v>
      </c>
      <c r="F6" s="11">
        <f>VLOOKUP($A6,'gcp_rotation&amp;shift'!$A$1:$J$52,9,FALSE)</f>
        <v>14.548692437820137</v>
      </c>
      <c r="G6" s="11">
        <f>VLOOKUP($A6,'gcp_rotation&amp;shift'!$A$1:$J$52,10,FALSE)</f>
        <v>0.23099999999999454</v>
      </c>
      <c r="H6" s="4">
        <f>(Parameters!$B$10+Parameters!$B$11)-(Parameters!$B$10+Parameters!$B$12)</f>
        <v>0.08200000000000007</v>
      </c>
      <c r="I6">
        <f t="shared" si="0"/>
        <v>0.5235987755982988</v>
      </c>
      <c r="J6">
        <f t="shared" si="1"/>
        <v>0.07101408311032403</v>
      </c>
      <c r="K6">
        <f t="shared" si="4"/>
        <v>80</v>
      </c>
      <c r="L6">
        <f t="shared" si="5"/>
        <v>-1.3962634015954636</v>
      </c>
      <c r="M6">
        <f t="shared" si="6"/>
        <v>0.01233146612079571</v>
      </c>
      <c r="N6">
        <f t="shared" si="7"/>
        <v>-0.06993521962010041</v>
      </c>
      <c r="O6">
        <f t="shared" si="8"/>
        <v>0.04100000000000003</v>
      </c>
      <c r="P6" s="10">
        <f t="shared" si="2"/>
        <v>-2.1915681469951407</v>
      </c>
      <c r="Q6" s="10">
        <f t="shared" si="3"/>
        <v>14.478757218200036</v>
      </c>
      <c r="R6" s="10">
        <f>G6+Parameters!$B$10+Parameters!$B$12+O6</f>
        <v>1.8059999999999945</v>
      </c>
      <c r="S6" s="4">
        <f>P6+Parameters!$B$5</f>
        <v>2516597.808431853</v>
      </c>
      <c r="T6" s="4">
        <f>Q6+Parameters!$B$6</f>
        <v>6856529.478757218</v>
      </c>
      <c r="U6" s="4">
        <f>R6+Parameters!$B$7</f>
        <v>142.68134355588893</v>
      </c>
    </row>
    <row r="7" spans="1:21" ht="15">
      <c r="A7" s="9" t="s">
        <v>17</v>
      </c>
      <c r="B7" s="9">
        <v>145</v>
      </c>
      <c r="C7" s="9">
        <v>30</v>
      </c>
      <c r="D7" s="9" t="s">
        <v>78</v>
      </c>
      <c r="E7" s="11">
        <f>VLOOKUP($A7,'gcp_rotation&amp;shift'!$A$1:$J$52,8,FALSE)</f>
        <v>2.2534986967220902</v>
      </c>
      <c r="F7" s="11">
        <f>VLOOKUP($A7,'gcp_rotation&amp;shift'!$A$1:$J$52,9,FALSE)</f>
        <v>15.705392185598612</v>
      </c>
      <c r="G7" s="11">
        <f>VLOOKUP($A7,'gcp_rotation&amp;shift'!$A$1:$J$52,10,FALSE)</f>
        <v>0.3429999999999893</v>
      </c>
      <c r="H7" s="4">
        <f>(Parameters!$B$10+Parameters!$B$11)-(Parameters!$B$10+Parameters!$B$12)</f>
        <v>0.08200000000000007</v>
      </c>
      <c r="I7">
        <f t="shared" si="0"/>
        <v>0.5235987755982988</v>
      </c>
      <c r="J7">
        <f t="shared" si="1"/>
        <v>0.07101408311032403</v>
      </c>
      <c r="K7">
        <f t="shared" si="4"/>
        <v>55</v>
      </c>
      <c r="L7">
        <f t="shared" si="5"/>
        <v>-0.9599310885968813</v>
      </c>
      <c r="M7">
        <f t="shared" si="6"/>
        <v>0.04073200472115668</v>
      </c>
      <c r="N7">
        <f t="shared" si="7"/>
        <v>-0.058171331353130296</v>
      </c>
      <c r="O7">
        <f t="shared" si="8"/>
        <v>0.04100000000000003</v>
      </c>
      <c r="P7" s="10">
        <f t="shared" si="2"/>
        <v>2.294230701443247</v>
      </c>
      <c r="Q7" s="10">
        <f t="shared" si="3"/>
        <v>15.647220854245482</v>
      </c>
      <c r="R7" s="10">
        <f>G7+Parameters!$B$10+Parameters!$B$12+O7</f>
        <v>1.9179999999999893</v>
      </c>
      <c r="S7" s="4">
        <f>P7+Parameters!$B$5</f>
        <v>2516602.2942307014</v>
      </c>
      <c r="T7" s="4">
        <f>Q7+Parameters!$B$6</f>
        <v>6856530.647220855</v>
      </c>
      <c r="U7" s="4">
        <f>R7+Parameters!$B$7</f>
        <v>142.79334355588892</v>
      </c>
    </row>
    <row r="8" spans="1:21" ht="15">
      <c r="A8" s="9" t="s">
        <v>10</v>
      </c>
      <c r="B8" s="9">
        <v>145</v>
      </c>
      <c r="C8" s="9">
        <v>40</v>
      </c>
      <c r="D8" s="9" t="s">
        <v>79</v>
      </c>
      <c r="E8" s="11">
        <f>VLOOKUP($A8,'gcp_rotation&amp;shift'!$A$1:$J$52,8,FALSE)</f>
        <v>5.486370743717998</v>
      </c>
      <c r="F8" s="11">
        <f>VLOOKUP($A8,'gcp_rotation&amp;shift'!$A$1:$J$52,9,FALSE)</f>
        <v>11.07881177123636</v>
      </c>
      <c r="G8" s="11">
        <f>VLOOKUP($A8,'gcp_rotation&amp;shift'!$A$1:$J$52,10,FALSE)</f>
        <v>0.4070000000000107</v>
      </c>
      <c r="H8" s="4">
        <f>(Parameters!$B$10+Parameters!$B$11)-(Parameters!$B$10+Parameters!$B$12)</f>
        <v>0.08200000000000007</v>
      </c>
      <c r="I8">
        <f t="shared" si="0"/>
        <v>0.6981317007977318</v>
      </c>
      <c r="J8">
        <f t="shared" si="1"/>
        <v>0.06281564433575625</v>
      </c>
      <c r="K8">
        <f t="shared" si="4"/>
        <v>55</v>
      </c>
      <c r="L8">
        <f t="shared" si="5"/>
        <v>-0.9599310885968813</v>
      </c>
      <c r="M8">
        <f t="shared" si="6"/>
        <v>0.036029573425197844</v>
      </c>
      <c r="N8">
        <f t="shared" si="7"/>
        <v>-0.05145556347096496</v>
      </c>
      <c r="O8">
        <f t="shared" si="8"/>
        <v>0.05270858399429627</v>
      </c>
      <c r="P8" s="10">
        <f t="shared" si="2"/>
        <v>5.522400317143196</v>
      </c>
      <c r="Q8" s="10">
        <f t="shared" si="3"/>
        <v>11.027356207765395</v>
      </c>
      <c r="R8" s="10">
        <f>G8+Parameters!$B$10+Parameters!$B$12+O8</f>
        <v>1.993708583994307</v>
      </c>
      <c r="S8" s="4">
        <f>P8+Parameters!$B$5</f>
        <v>2516605.5224003172</v>
      </c>
      <c r="T8" s="4">
        <f>Q8+Parameters!$B$6</f>
        <v>6856526.027356207</v>
      </c>
      <c r="U8" s="4">
        <f>R8+Parameters!$B$7</f>
        <v>142.86905213988325</v>
      </c>
    </row>
    <row r="9" spans="1:21" ht="15">
      <c r="A9" s="9" t="s">
        <v>12</v>
      </c>
      <c r="B9" s="9">
        <v>175</v>
      </c>
      <c r="C9" s="9">
        <v>40</v>
      </c>
      <c r="D9" s="9" t="s">
        <v>80</v>
      </c>
      <c r="E9" s="11">
        <f>VLOOKUP($A9,'gcp_rotation&amp;shift'!$A$1:$J$52,8,FALSE)</f>
        <v>-1.3898575874045491</v>
      </c>
      <c r="F9" s="11">
        <f>VLOOKUP($A9,'gcp_rotation&amp;shift'!$A$1:$J$52,9,FALSE)</f>
        <v>8.848600808531046</v>
      </c>
      <c r="G9" s="11">
        <f>VLOOKUP($A9,'gcp_rotation&amp;shift'!$A$1:$J$52,10,FALSE)</f>
        <v>0.13599999999999568</v>
      </c>
      <c r="H9" s="4">
        <f>(Parameters!$B$10+Parameters!$B$11)-(Parameters!$B$10+Parameters!$B$12)</f>
        <v>0.08200000000000007</v>
      </c>
      <c r="I9">
        <f t="shared" si="0"/>
        <v>0.6981317007977318</v>
      </c>
      <c r="J9">
        <f t="shared" si="1"/>
        <v>0.06281564433575625</v>
      </c>
      <c r="K9">
        <f t="shared" si="4"/>
        <v>85</v>
      </c>
      <c r="L9">
        <f t="shared" si="5"/>
        <v>-1.4835298641951802</v>
      </c>
      <c r="M9">
        <f t="shared" si="6"/>
        <v>0.005474744138255561</v>
      </c>
      <c r="N9">
        <f t="shared" si="7"/>
        <v>-0.06257661184449716</v>
      </c>
      <c r="O9">
        <f t="shared" si="8"/>
        <v>0.05270858399429627</v>
      </c>
      <c r="P9" s="10">
        <f t="shared" si="2"/>
        <v>-1.3843828432662935</v>
      </c>
      <c r="Q9" s="10">
        <f t="shared" si="3"/>
        <v>8.786024196686549</v>
      </c>
      <c r="R9" s="10">
        <f>G9+Parameters!$B$10+Parameters!$B$12+O9</f>
        <v>1.722708583994292</v>
      </c>
      <c r="S9" s="4">
        <f>P9+Parameters!$B$5</f>
        <v>2516598.615617157</v>
      </c>
      <c r="T9" s="4">
        <f>Q9+Parameters!$B$6</f>
        <v>6856523.786024197</v>
      </c>
      <c r="U9" s="4">
        <f>R9+Parameters!$B$7</f>
        <v>142.59805213988324</v>
      </c>
    </row>
    <row r="10" spans="1:21" ht="15">
      <c r="A10" s="9" t="s">
        <v>6</v>
      </c>
      <c r="B10" s="9">
        <v>165</v>
      </c>
      <c r="C10" s="9">
        <v>45</v>
      </c>
      <c r="D10" s="9" t="s">
        <v>81</v>
      </c>
      <c r="E10" s="11">
        <f>VLOOKUP($A10,'gcp_rotation&amp;shift'!$A$1:$J$52,8,FALSE)</f>
        <v>1.4215243863873184</v>
      </c>
      <c r="F10" s="11">
        <f>VLOOKUP($A10,'gcp_rotation&amp;shift'!$A$1:$J$52,9,FALSE)</f>
        <v>3.728049627505243</v>
      </c>
      <c r="G10" s="11">
        <f>VLOOKUP($A10,'gcp_rotation&amp;shift'!$A$1:$J$52,10,FALSE)</f>
        <v>0.20400000000000773</v>
      </c>
      <c r="H10" s="4">
        <f>(Parameters!$B$10+Parameters!$B$11)-(Parameters!$B$10+Parameters!$B$12)</f>
        <v>0.08200000000000007</v>
      </c>
      <c r="I10">
        <f t="shared" si="0"/>
        <v>0.7853981633974483</v>
      </c>
      <c r="J10">
        <f t="shared" si="1"/>
        <v>0.057982756057296955</v>
      </c>
      <c r="K10">
        <f t="shared" si="4"/>
        <v>75</v>
      </c>
      <c r="L10">
        <f t="shared" si="5"/>
        <v>-1.3089969389957472</v>
      </c>
      <c r="M10">
        <f t="shared" si="6"/>
        <v>0.015007041555161998</v>
      </c>
      <c r="N10">
        <f t="shared" si="7"/>
        <v>-0.05600704155516204</v>
      </c>
      <c r="O10">
        <f t="shared" si="8"/>
        <v>0.05798275605729694</v>
      </c>
      <c r="P10" s="10">
        <f t="shared" si="2"/>
        <v>1.4365314279424803</v>
      </c>
      <c r="Q10" s="10">
        <f t="shared" si="3"/>
        <v>3.6720425859500807</v>
      </c>
      <c r="R10" s="10">
        <f>G10+Parameters!$B$10+Parameters!$B$12+O10</f>
        <v>1.7959827560573047</v>
      </c>
      <c r="S10" s="4">
        <f>P10+Parameters!$B$5</f>
        <v>2516601.436531428</v>
      </c>
      <c r="T10" s="4">
        <f>Q10+Parameters!$B$6</f>
        <v>6856518.672042586</v>
      </c>
      <c r="U10" s="4">
        <f>R10+Parameters!$B$7</f>
        <v>142.67132631194625</v>
      </c>
    </row>
    <row r="11" spans="1:21" ht="15">
      <c r="A11" s="9" t="s">
        <v>9</v>
      </c>
      <c r="B11" s="9">
        <v>140</v>
      </c>
      <c r="C11" s="9">
        <v>45</v>
      </c>
      <c r="D11" s="9" t="s">
        <v>82</v>
      </c>
      <c r="E11" s="11">
        <f>VLOOKUP($A11,'gcp_rotation&amp;shift'!$A$1:$J$52,8,FALSE)</f>
        <v>7.887418441474438</v>
      </c>
      <c r="F11" s="11">
        <f>VLOOKUP($A11,'gcp_rotation&amp;shift'!$A$1:$J$52,9,FALSE)</f>
        <v>7.255019157193601</v>
      </c>
      <c r="G11" s="11">
        <f>VLOOKUP($A11,'gcp_rotation&amp;shift'!$A$1:$J$52,10,FALSE)</f>
        <v>0.4019999999999868</v>
      </c>
      <c r="H11" s="4">
        <f>(Parameters!$B$10+Parameters!$B$11)-(Parameters!$B$10+Parameters!$B$12)</f>
        <v>0.08200000000000007</v>
      </c>
      <c r="I11">
        <f t="shared" si="0"/>
        <v>0.7853981633974483</v>
      </c>
      <c r="J11">
        <f t="shared" si="1"/>
        <v>0.057982756057296955</v>
      </c>
      <c r="K11">
        <f t="shared" si="4"/>
        <v>50</v>
      </c>
      <c r="L11">
        <f t="shared" si="5"/>
        <v>-0.8726646259971648</v>
      </c>
      <c r="M11">
        <f t="shared" si="6"/>
        <v>0.03727059716910762</v>
      </c>
      <c r="N11">
        <f t="shared" si="7"/>
        <v>-0.0444173680744156</v>
      </c>
      <c r="O11">
        <f t="shared" si="8"/>
        <v>0.05798275605729694</v>
      </c>
      <c r="P11" s="10">
        <f t="shared" si="2"/>
        <v>7.924689038643545</v>
      </c>
      <c r="Q11" s="10">
        <f t="shared" si="3"/>
        <v>7.210601789119186</v>
      </c>
      <c r="R11" s="10">
        <f>G11+Parameters!$B$10+Parameters!$B$12+O11</f>
        <v>1.9939827560572838</v>
      </c>
      <c r="S11" s="4">
        <f>P11+Parameters!$B$5</f>
        <v>2516607.9246890387</v>
      </c>
      <c r="T11" s="4">
        <f>Q11+Parameters!$B$6</f>
        <v>6856522.210601789</v>
      </c>
      <c r="U11" s="4">
        <f>R11+Parameters!$B$7</f>
        <v>142.86932631194622</v>
      </c>
    </row>
    <row r="12" spans="1:21" ht="15">
      <c r="A12" s="9" t="s">
        <v>5</v>
      </c>
      <c r="B12" s="9">
        <v>160</v>
      </c>
      <c r="C12" s="9">
        <v>60</v>
      </c>
      <c r="D12" s="9" t="s">
        <v>83</v>
      </c>
      <c r="E12" s="11">
        <f>VLOOKUP($A12,'gcp_rotation&amp;shift'!$A$1:$J$52,8,FALSE)</f>
        <v>2.988017869181931</v>
      </c>
      <c r="F12" s="11">
        <f>VLOOKUP($A12,'gcp_rotation&amp;shift'!$A$1:$J$52,9,FALSE)</f>
        <v>-0.20014730840921402</v>
      </c>
      <c r="G12" s="11">
        <f>VLOOKUP($A12,'gcp_rotation&amp;shift'!$A$1:$J$52,10,FALSE)</f>
        <v>0.23900000000000432</v>
      </c>
      <c r="H12" s="4">
        <f>(Parameters!$B$10+Parameters!$B$11)-(Parameters!$B$10+Parameters!$B$12)</f>
        <v>0.08200000000000007</v>
      </c>
      <c r="I12">
        <f t="shared" si="0"/>
        <v>1.0471975511965976</v>
      </c>
      <c r="J12">
        <f t="shared" si="1"/>
        <v>0.04100000000000004</v>
      </c>
      <c r="K12">
        <f t="shared" si="4"/>
        <v>70</v>
      </c>
      <c r="L12">
        <f t="shared" si="5"/>
        <v>-1.2217304763960306</v>
      </c>
      <c r="M12">
        <f t="shared" si="6"/>
        <v>0.014022825876352436</v>
      </c>
      <c r="N12">
        <f t="shared" si="7"/>
        <v>-0.03852739745222228</v>
      </c>
      <c r="O12">
        <f t="shared" si="8"/>
        <v>0.07101408311032403</v>
      </c>
      <c r="P12" s="10">
        <f t="shared" si="2"/>
        <v>3.0020406950582834</v>
      </c>
      <c r="Q12" s="10">
        <f t="shared" si="3"/>
        <v>-0.2386747058614363</v>
      </c>
      <c r="R12" s="10">
        <f>G12+Parameters!$B$10+Parameters!$B$12+O12</f>
        <v>1.8440140831103284</v>
      </c>
      <c r="S12" s="4">
        <f>P12+Parameters!$B$5</f>
        <v>2516603.002040695</v>
      </c>
      <c r="T12" s="4">
        <f>Q12+Parameters!$B$6</f>
        <v>6856514.761325294</v>
      </c>
      <c r="U12" s="4">
        <f>R12+Parameters!$B$7</f>
        <v>142.71935763899927</v>
      </c>
    </row>
    <row r="13" spans="1:21" ht="15">
      <c r="A13" s="9" t="s">
        <v>7</v>
      </c>
      <c r="B13" s="9">
        <v>150</v>
      </c>
      <c r="C13" s="9">
        <v>60</v>
      </c>
      <c r="D13" s="9" t="s">
        <v>84</v>
      </c>
      <c r="E13" s="11">
        <f>VLOOKUP($A13,'gcp_rotation&amp;shift'!$A$1:$J$52,8,FALSE)</f>
        <v>5.060072410851717</v>
      </c>
      <c r="F13" s="11">
        <f>VLOOKUP($A13,'gcp_rotation&amp;shift'!$A$1:$J$52,9,FALSE)</f>
        <v>2.248162716627121</v>
      </c>
      <c r="G13" s="11">
        <f>VLOOKUP($A13,'gcp_rotation&amp;shift'!$A$1:$J$52,10,FALSE)</f>
        <v>0.4060000000000059</v>
      </c>
      <c r="H13" s="4">
        <f>(Parameters!$B$10+Parameters!$B$11)-(Parameters!$B$10+Parameters!$B$12)</f>
        <v>0.08200000000000007</v>
      </c>
      <c r="I13">
        <f t="shared" si="0"/>
        <v>1.0471975511965976</v>
      </c>
      <c r="J13">
        <f t="shared" si="1"/>
        <v>0.04100000000000004</v>
      </c>
      <c r="K13">
        <f t="shared" si="4"/>
        <v>60</v>
      </c>
      <c r="L13">
        <f t="shared" si="5"/>
        <v>-1.0471975511965976</v>
      </c>
      <c r="M13">
        <f t="shared" si="6"/>
        <v>0.020500000000000025</v>
      </c>
      <c r="N13">
        <f t="shared" si="7"/>
        <v>-0.03550704155516202</v>
      </c>
      <c r="O13">
        <f t="shared" si="8"/>
        <v>0.07101408311032403</v>
      </c>
      <c r="P13" s="10">
        <f t="shared" si="2"/>
        <v>5.080572410851717</v>
      </c>
      <c r="Q13" s="10">
        <f t="shared" si="3"/>
        <v>2.212655675071959</v>
      </c>
      <c r="R13" s="10">
        <f>G13+Parameters!$B$10+Parameters!$B$12+O13</f>
        <v>2.01101408311033</v>
      </c>
      <c r="S13" s="4">
        <f>P13+Parameters!$B$5</f>
        <v>2516605.080572411</v>
      </c>
      <c r="T13" s="4">
        <f>Q13+Parameters!$B$6</f>
        <v>6856517.212655675</v>
      </c>
      <c r="U13" s="4">
        <f>R13+Parameters!$B$7</f>
        <v>142.88635763899927</v>
      </c>
    </row>
    <row r="14" spans="1:21" ht="15">
      <c r="A14" s="9" t="s">
        <v>24</v>
      </c>
      <c r="B14" s="9">
        <v>215</v>
      </c>
      <c r="C14" s="9">
        <v>15</v>
      </c>
      <c r="D14" s="9" t="s">
        <v>85</v>
      </c>
      <c r="E14" s="11">
        <f>VLOOKUP($A14,'gcp_rotation&amp;shift'!$A$1:$J$52,8,FALSE)</f>
        <v>-6.576704875100404</v>
      </c>
      <c r="F14" s="11">
        <f>VLOOKUP($A14,'gcp_rotation&amp;shift'!$A$1:$J$52,9,FALSE)</f>
        <v>18.167738602496684</v>
      </c>
      <c r="G14" s="11">
        <f>VLOOKUP($A14,'gcp_rotation&amp;shift'!$A$1:$J$52,10,FALSE)</f>
        <v>0.2510000000000048</v>
      </c>
      <c r="H14" s="4">
        <f>(Parameters!$B$10+Parameters!$B$11)-(Parameters!$B$10+Parameters!$B$12)</f>
        <v>0.08200000000000007</v>
      </c>
      <c r="I14">
        <f t="shared" si="0"/>
        <v>0.2617993877991494</v>
      </c>
      <c r="J14">
        <f t="shared" si="1"/>
        <v>0.07920591775570367</v>
      </c>
      <c r="K14">
        <f t="shared" si="4"/>
        <v>125</v>
      </c>
      <c r="L14">
        <f t="shared" si="5"/>
        <v>-2.181661564992912</v>
      </c>
      <c r="M14">
        <f t="shared" si="6"/>
        <v>-0.04543064804423056</v>
      </c>
      <c r="N14">
        <f t="shared" si="7"/>
        <v>-0.06488168944937041</v>
      </c>
      <c r="O14">
        <f t="shared" si="8"/>
        <v>0.02122316169840672</v>
      </c>
      <c r="P14" s="10">
        <f t="shared" si="2"/>
        <v>-6.622135523144634</v>
      </c>
      <c r="Q14" s="10">
        <f t="shared" si="3"/>
        <v>18.10285691304731</v>
      </c>
      <c r="R14" s="10">
        <f>G14+Parameters!$B$10+Parameters!$B$12+O14</f>
        <v>1.8062231616984115</v>
      </c>
      <c r="S14" s="4">
        <f>P14+Parameters!$B$5</f>
        <v>2516593.3778644768</v>
      </c>
      <c r="T14" s="4">
        <f>Q14+Parameters!$B$6</f>
        <v>6856533.102856913</v>
      </c>
      <c r="U14" s="4">
        <f>R14+Parameters!$B$7</f>
        <v>142.68156671758734</v>
      </c>
    </row>
    <row r="15" ht="15"/>
    <row r="16" ht="15">
      <c r="A16" s="6" t="s">
        <v>159</v>
      </c>
    </row>
    <row r="17" spans="1:10" ht="15">
      <c r="A17" s="12" t="s">
        <v>110</v>
      </c>
      <c r="B17" s="12" t="s">
        <v>111</v>
      </c>
      <c r="C17" s="12" t="s">
        <v>112</v>
      </c>
      <c r="D17" s="12" t="s">
        <v>113</v>
      </c>
      <c r="E17" s="12" t="s">
        <v>129</v>
      </c>
      <c r="F17" s="12" t="s">
        <v>130</v>
      </c>
      <c r="G17" s="12" t="s">
        <v>131</v>
      </c>
      <c r="H17" t="s">
        <v>126</v>
      </c>
      <c r="I17" t="s">
        <v>127</v>
      </c>
      <c r="J17" t="s">
        <v>128</v>
      </c>
    </row>
    <row r="18" spans="1:10" ht="15">
      <c r="A18" s="12" t="s">
        <v>114</v>
      </c>
      <c r="B18" s="12">
        <v>-1.7461</v>
      </c>
      <c r="C18" s="12">
        <v>20.3006</v>
      </c>
      <c r="D18" s="12">
        <v>1.7953</v>
      </c>
      <c r="E18" s="12">
        <v>2.90120326</v>
      </c>
      <c r="F18" s="12">
        <v>0.07774238</v>
      </c>
      <c r="G18" s="12">
        <v>-0.36650175</v>
      </c>
      <c r="H18" s="4">
        <f>B18+Parameters!$B$5</f>
        <v>2516598.2539</v>
      </c>
      <c r="I18" s="4">
        <f>C18+Parameters!$B$6</f>
        <v>6856535.3006</v>
      </c>
      <c r="J18" s="4">
        <f>D18+Parameters!$B$7</f>
        <v>142.67064355588894</v>
      </c>
    </row>
    <row r="19" spans="1:10" ht="15">
      <c r="A19" s="12" t="s">
        <v>115</v>
      </c>
      <c r="B19" s="12">
        <v>-0.5297</v>
      </c>
      <c r="C19" s="12">
        <v>20.7019</v>
      </c>
      <c r="D19" s="12">
        <v>1.991</v>
      </c>
      <c r="E19" s="12">
        <v>2.93945102</v>
      </c>
      <c r="F19" s="12">
        <v>0.13390989</v>
      </c>
      <c r="G19" s="12">
        <v>-0.66384166</v>
      </c>
      <c r="H19" s="4">
        <f>B19+Parameters!$B$5</f>
        <v>2516599.4703</v>
      </c>
      <c r="I19" s="4">
        <f>C19+Parameters!$B$6</f>
        <v>6856535.7019</v>
      </c>
      <c r="J19" s="4">
        <f>D19+Parameters!$B$7</f>
        <v>142.86634355588896</v>
      </c>
    </row>
    <row r="20" spans="1:10" ht="15">
      <c r="A20" s="12" t="s">
        <v>116</v>
      </c>
      <c r="B20" s="12">
        <v>-2.7777</v>
      </c>
      <c r="C20" s="12">
        <v>17.7532</v>
      </c>
      <c r="D20" s="12">
        <v>1.8583</v>
      </c>
      <c r="E20" s="12">
        <v>2.72592193</v>
      </c>
      <c r="F20" s="12">
        <v>-0.0048805</v>
      </c>
      <c r="G20" s="12">
        <v>-0.03030969</v>
      </c>
      <c r="H20" s="4">
        <f>B20+Parameters!$B$5</f>
        <v>2516597.2223</v>
      </c>
      <c r="I20" s="4">
        <f>C20+Parameters!$B$6</f>
        <v>6856532.7532</v>
      </c>
      <c r="J20" s="4">
        <f>D20+Parameters!$B$7</f>
        <v>142.73364355588896</v>
      </c>
    </row>
    <row r="21" spans="1:10" ht="15">
      <c r="A21" s="12" t="s">
        <v>117</v>
      </c>
      <c r="B21" s="12">
        <v>-2.1947</v>
      </c>
      <c r="C21" s="12">
        <v>14.4818</v>
      </c>
      <c r="D21" s="12">
        <v>1.8082</v>
      </c>
      <c r="E21" s="12">
        <v>2.53908822</v>
      </c>
      <c r="F21" s="12">
        <v>0.03660331</v>
      </c>
      <c r="G21" s="12">
        <v>-0.07988104</v>
      </c>
      <c r="H21" s="4">
        <f>B21+Parameters!$B$5</f>
        <v>2516597.8053</v>
      </c>
      <c r="I21" s="4">
        <f>C21+Parameters!$B$6</f>
        <v>6856529.4818</v>
      </c>
      <c r="J21" s="4">
        <f>D21+Parameters!$B$7</f>
        <v>142.68354355588895</v>
      </c>
    </row>
    <row r="22" spans="1:10" ht="15">
      <c r="A22" s="12" t="s">
        <v>118</v>
      </c>
      <c r="B22" s="12">
        <v>2.2713</v>
      </c>
      <c r="C22" s="12">
        <v>15.6453</v>
      </c>
      <c r="D22" s="12">
        <v>1.9214</v>
      </c>
      <c r="E22" s="12">
        <v>2.59644418</v>
      </c>
      <c r="F22" s="12">
        <v>0.30101116</v>
      </c>
      <c r="G22" s="12">
        <v>-0.48228012</v>
      </c>
      <c r="H22" s="4">
        <f>B22+Parameters!$B$5</f>
        <v>2516602.2713</v>
      </c>
      <c r="I22" s="4">
        <f>C22+Parameters!$B$6</f>
        <v>6856530.6453</v>
      </c>
      <c r="J22" s="4">
        <f>D22+Parameters!$B$7</f>
        <v>142.79674355588895</v>
      </c>
    </row>
    <row r="23" spans="1:10" ht="15">
      <c r="A23" s="12" t="s">
        <v>119</v>
      </c>
      <c r="B23" s="12">
        <v>5.5193</v>
      </c>
      <c r="C23" s="12">
        <v>11.0286</v>
      </c>
      <c r="D23" s="12">
        <v>1.9934</v>
      </c>
      <c r="E23" s="12">
        <v>2.46245115</v>
      </c>
      <c r="F23" s="12">
        <v>0.41179607</v>
      </c>
      <c r="G23" s="12">
        <v>-0.48196205</v>
      </c>
      <c r="H23" s="4">
        <f>B23+Parameters!$B$5</f>
        <v>2516605.5193</v>
      </c>
      <c r="I23" s="4">
        <f>C23+Parameters!$B$6</f>
        <v>6856526.0286</v>
      </c>
      <c r="J23" s="4">
        <f>D23+Parameters!$B$7</f>
        <v>142.86874355588895</v>
      </c>
    </row>
    <row r="24" spans="1:10" ht="15">
      <c r="A24" s="12" t="s">
        <v>120</v>
      </c>
      <c r="B24" s="12">
        <v>-1.3751</v>
      </c>
      <c r="C24" s="12">
        <v>8.7995</v>
      </c>
      <c r="D24" s="12">
        <v>1.7325</v>
      </c>
      <c r="E24" s="12">
        <v>2.36745305</v>
      </c>
      <c r="F24" s="12">
        <v>0.0225412</v>
      </c>
      <c r="G24" s="12">
        <v>-0.0521242</v>
      </c>
      <c r="H24" s="4">
        <f>B24+Parameters!$B$5</f>
        <v>2516598.6249</v>
      </c>
      <c r="I24" s="4">
        <f>C24+Parameters!$B$6</f>
        <v>6856523.7995</v>
      </c>
      <c r="J24" s="4">
        <f>D24+Parameters!$B$7</f>
        <v>142.60784355588893</v>
      </c>
    </row>
    <row r="25" spans="1:10" ht="15">
      <c r="A25" s="12" t="s">
        <v>121</v>
      </c>
      <c r="B25" s="12">
        <v>1.4433</v>
      </c>
      <c r="C25" s="12">
        <v>3.669</v>
      </c>
      <c r="D25" s="12">
        <v>1.7964</v>
      </c>
      <c r="E25" s="12">
        <v>2.36697001</v>
      </c>
      <c r="F25" s="12">
        <v>0.10815534</v>
      </c>
      <c r="G25" s="12">
        <v>-0.131757</v>
      </c>
      <c r="H25" s="4">
        <f>B25+Parameters!$B$5</f>
        <v>2516601.4433</v>
      </c>
      <c r="I25" s="4">
        <f>C25+Parameters!$B$6</f>
        <v>6856518.669</v>
      </c>
      <c r="J25" s="4">
        <f>D25+Parameters!$B$7</f>
        <v>142.67174355588895</v>
      </c>
    </row>
    <row r="26" spans="1:10" ht="15">
      <c r="A26" s="12" t="s">
        <v>122</v>
      </c>
      <c r="B26" s="12">
        <v>7.9127</v>
      </c>
      <c r="C26" s="12">
        <v>7.2005</v>
      </c>
      <c r="D26" s="12">
        <v>2.0055</v>
      </c>
      <c r="E26" s="12">
        <v>2.46460215</v>
      </c>
      <c r="F26" s="12">
        <v>0.42223249</v>
      </c>
      <c r="G26" s="12">
        <v>-0.49084793</v>
      </c>
      <c r="H26" s="4">
        <f>B26+Parameters!$B$5</f>
        <v>2516607.9127</v>
      </c>
      <c r="I26" s="4">
        <f>C26+Parameters!$B$6</f>
        <v>6856522.2005</v>
      </c>
      <c r="J26" s="4">
        <f>D26+Parameters!$B$7</f>
        <v>142.88084355588896</v>
      </c>
    </row>
    <row r="27" spans="1:10" ht="15">
      <c r="A27" s="12" t="s">
        <v>123</v>
      </c>
      <c r="B27" s="12">
        <v>3.0084</v>
      </c>
      <c r="C27" s="12">
        <v>-0.2543</v>
      </c>
      <c r="D27" s="12">
        <v>1.8425</v>
      </c>
      <c r="E27" s="12">
        <v>2.17235426</v>
      </c>
      <c r="F27" s="12">
        <v>0.191054</v>
      </c>
      <c r="G27" s="12">
        <v>-0.14844945</v>
      </c>
      <c r="H27" s="4">
        <f>B27+Parameters!$B$5</f>
        <v>2516603.0084</v>
      </c>
      <c r="I27" s="4">
        <f>C27+Parameters!$B$6</f>
        <v>6856514.7457</v>
      </c>
      <c r="J27" s="4">
        <f>D27+Parameters!$B$7</f>
        <v>142.71784355588895</v>
      </c>
    </row>
    <row r="28" spans="1:10" ht="15">
      <c r="A28" s="12" t="s">
        <v>124</v>
      </c>
      <c r="B28" s="12">
        <v>5.0897</v>
      </c>
      <c r="C28" s="12">
        <v>2.2182</v>
      </c>
      <c r="D28" s="12">
        <v>1.9967</v>
      </c>
      <c r="E28" s="12">
        <v>2.19089791</v>
      </c>
      <c r="F28" s="12">
        <v>0.28120408</v>
      </c>
      <c r="G28" s="12">
        <v>-0.22368625</v>
      </c>
      <c r="H28" s="4">
        <f>B28+Parameters!$B$5</f>
        <v>2516605.0897</v>
      </c>
      <c r="I28" s="4">
        <f>C28+Parameters!$B$6</f>
        <v>6856517.2182</v>
      </c>
      <c r="J28" s="4">
        <f>D28+Parameters!$B$7</f>
        <v>142.87204355588895</v>
      </c>
    </row>
    <row r="29" spans="1:10" ht="15">
      <c r="A29" s="12" t="s">
        <v>125</v>
      </c>
      <c r="B29" s="12">
        <v>-6.6129</v>
      </c>
      <c r="C29" s="12">
        <v>18.1224</v>
      </c>
      <c r="D29" s="12">
        <v>1.8105</v>
      </c>
      <c r="E29" s="12">
        <v>2.76995138</v>
      </c>
      <c r="F29" s="12">
        <v>-0.27972371</v>
      </c>
      <c r="G29" s="12">
        <v>0.57829428</v>
      </c>
      <c r="H29" s="4">
        <f>B29+Parameters!$B$5</f>
        <v>2516593.3871</v>
      </c>
      <c r="I29" s="4">
        <f>C29+Parameters!$B$6</f>
        <v>6856533.1224</v>
      </c>
      <c r="J29" s="4">
        <f>D29+Parameters!$B$7</f>
        <v>142.68584355588894</v>
      </c>
    </row>
    <row r="30" spans="9:10" ht="15">
      <c r="I30" s="4"/>
      <c r="J30" s="4"/>
    </row>
    <row r="31" spans="9:10" ht="15">
      <c r="I31" s="4"/>
      <c r="J31" s="4"/>
    </row>
    <row r="32" spans="9:10" ht="15">
      <c r="I32" s="4"/>
      <c r="J32" s="4"/>
    </row>
    <row r="33" spans="9:10" ht="15">
      <c r="I33" s="4"/>
      <c r="J33" s="4"/>
    </row>
    <row r="34" spans="9:10" ht="15">
      <c r="I34" s="4"/>
      <c r="J34" s="4"/>
    </row>
    <row r="35" spans="9:10" ht="15">
      <c r="I35" s="4"/>
      <c r="J35" s="4"/>
    </row>
    <row r="36" spans="9:10" ht="15">
      <c r="I36" s="4"/>
      <c r="J36" s="4"/>
    </row>
    <row r="37" spans="9:10" ht="15">
      <c r="I37" s="4"/>
      <c r="J37" s="4"/>
    </row>
    <row r="38" spans="9:10" ht="15">
      <c r="I38" s="4"/>
      <c r="J38" s="4"/>
    </row>
    <row r="39" spans="9:10" ht="15">
      <c r="I39" s="4"/>
      <c r="J39" s="4"/>
    </row>
    <row r="40" spans="9:10" ht="15">
      <c r="I40" s="4"/>
      <c r="J40" s="4"/>
    </row>
    <row r="41" spans="9:10" ht="15">
      <c r="I41" s="4"/>
      <c r="J41" s="4"/>
    </row>
    <row r="42" spans="9:10" ht="15">
      <c r="I42" s="4"/>
      <c r="J42" s="4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C1">
      <selection activeCell="S3" sqref="S3:U8"/>
    </sheetView>
  </sheetViews>
  <sheetFormatPr defaultColWidth="9.140625" defaultRowHeight="15"/>
  <cols>
    <col min="1" max="1" width="13.57421875" style="0" customWidth="1"/>
    <col min="8" max="9" width="10.5742187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24</v>
      </c>
      <c r="B3" s="9">
        <v>215</v>
      </c>
      <c r="C3" s="9">
        <v>15</v>
      </c>
      <c r="D3" s="9" t="s">
        <v>85</v>
      </c>
      <c r="E3" s="11">
        <f>VLOOKUP($A3,'gcp_rotation&amp;shift'!$A$1:$J$52,8,FALSE)</f>
        <v>-6.576704875100404</v>
      </c>
      <c r="F3" s="11">
        <f>VLOOKUP($A3,'gcp_rotation&amp;shift'!$A$1:$J$52,9,FALSE)</f>
        <v>18.167738602496684</v>
      </c>
      <c r="G3" s="11">
        <f>VLOOKUP($A3,'gcp_rotation&amp;shift'!$A$1:$J$52,10,FALSE)</f>
        <v>0.2510000000000048</v>
      </c>
      <c r="H3" s="4">
        <f>(Parameters!$B$10+Parameters!$B$11)-(Parameters!$B$10+Parameters!$B$12)</f>
        <v>0.08200000000000007</v>
      </c>
      <c r="I3">
        <f aca="true" t="shared" si="0" ref="I3:I8">RADIANS(C3)</f>
        <v>0.2617993877991494</v>
      </c>
      <c r="J3">
        <f aca="true" t="shared" si="1" ref="J3:J8">H3*COS(I3)</f>
        <v>0.07920591775570367</v>
      </c>
      <c r="K3">
        <f aca="true" t="shared" si="2" ref="K3:K8">IF(B3-90&gt;0,B3-90,B3-90+360)</f>
        <v>125</v>
      </c>
      <c r="L3">
        <f aca="true" t="shared" si="3" ref="L3:L8">IF(K3&gt;=180,RADIANS(360-K3),-RADIANS(K3))</f>
        <v>-2.181661564992912</v>
      </c>
      <c r="M3">
        <f aca="true" t="shared" si="4" ref="M3:M8">J3*COS(L3)</f>
        <v>-0.04543064804423056</v>
      </c>
      <c r="N3">
        <f aca="true" t="shared" si="5" ref="N3:N8">J3*SIN(L3)</f>
        <v>-0.06488168944937041</v>
      </c>
      <c r="O3">
        <f aca="true" t="shared" si="6" ref="O3:O8">H3*SIN(I3)</f>
        <v>0.02122316169840672</v>
      </c>
      <c r="P3" s="10">
        <f aca="true" t="shared" si="7" ref="P3:Q8">E3+M3</f>
        <v>-6.622135523144634</v>
      </c>
      <c r="Q3" s="10">
        <f t="shared" si="7"/>
        <v>18.10285691304731</v>
      </c>
      <c r="R3" s="10">
        <f>G3+Parameters!$B$10+Parameters!$B$12+O3</f>
        <v>1.8062231616984115</v>
      </c>
      <c r="S3" s="4">
        <f>P3+Parameters!$B$5</f>
        <v>2516593.3778644768</v>
      </c>
      <c r="T3" s="4">
        <f>Q3+Parameters!$B$6</f>
        <v>6856533.102856913</v>
      </c>
      <c r="U3" s="4">
        <f>R3+Parameters!$B$7</f>
        <v>142.68156671758734</v>
      </c>
    </row>
    <row r="4" spans="1:21" ht="15">
      <c r="A4" s="9" t="s">
        <v>25</v>
      </c>
      <c r="B4" s="9">
        <v>230</v>
      </c>
      <c r="C4" s="9">
        <v>25</v>
      </c>
      <c r="D4" s="9" t="s">
        <v>132</v>
      </c>
      <c r="E4" s="11">
        <f>VLOOKUP($A4,'gcp_rotation&amp;shift'!$A$1:$J$52,8,FALSE)</f>
        <v>-8.93868720671162</v>
      </c>
      <c r="F4" s="11">
        <f>VLOOKUP($A4,'gcp_rotation&amp;shift'!$A$1:$J$52,9,FALSE)</f>
        <v>18.007010680623353</v>
      </c>
      <c r="G4" s="11">
        <f>VLOOKUP($A4,'gcp_rotation&amp;shift'!$A$1:$J$52,10,FALSE)</f>
        <v>0.242999999999995</v>
      </c>
      <c r="H4" s="4">
        <f>(Parameters!$B$10+Parameters!$B$11)-(Parameters!$B$10+Parameters!$B$12)</f>
        <v>0.08200000000000007</v>
      </c>
      <c r="I4">
        <f t="shared" si="0"/>
        <v>0.4363323129985824</v>
      </c>
      <c r="J4">
        <f t="shared" si="1"/>
        <v>0.07431723853700536</v>
      </c>
      <c r="K4">
        <f t="shared" si="2"/>
        <v>140</v>
      </c>
      <c r="L4">
        <f t="shared" si="3"/>
        <v>-2.443460952792061</v>
      </c>
      <c r="M4">
        <f t="shared" si="4"/>
        <v>-0.05693030760922052</v>
      </c>
      <c r="N4">
        <f t="shared" si="5"/>
        <v>-0.04777020011770605</v>
      </c>
      <c r="O4">
        <f t="shared" si="6"/>
        <v>0.03465469746273739</v>
      </c>
      <c r="P4" s="10">
        <f t="shared" si="7"/>
        <v>-8.995617514320841</v>
      </c>
      <c r="Q4" s="10">
        <f t="shared" si="7"/>
        <v>17.959240480505645</v>
      </c>
      <c r="R4" s="10">
        <f>G4+Parameters!$B$10+Parameters!$B$12+O4</f>
        <v>1.8116546974627323</v>
      </c>
      <c r="S4" s="4">
        <f>P4+Parameters!$B$5</f>
        <v>2516591.0043824855</v>
      </c>
      <c r="T4" s="4">
        <f>Q4+Parameters!$B$6</f>
        <v>6856532.95924048</v>
      </c>
      <c r="U4" s="4">
        <f>R4+Parameters!$B$7</f>
        <v>142.68699825335167</v>
      </c>
    </row>
    <row r="5" spans="1:21" ht="15">
      <c r="A5" s="9" t="s">
        <v>20</v>
      </c>
      <c r="B5" s="9">
        <v>215</v>
      </c>
      <c r="C5" s="9">
        <v>45</v>
      </c>
      <c r="D5" s="9" t="s">
        <v>133</v>
      </c>
      <c r="E5" s="11">
        <f>VLOOKUP($A5,'gcp_rotation&amp;shift'!$A$1:$J$52,8,FALSE)</f>
        <v>-11.042961391154677</v>
      </c>
      <c r="F5" s="11">
        <f>VLOOKUP($A5,'gcp_rotation&amp;shift'!$A$1:$J$52,9,FALSE)</f>
        <v>13.52328721061349</v>
      </c>
      <c r="G5" s="11">
        <f>VLOOKUP($A5,'gcp_rotation&amp;shift'!$A$1:$J$52,10,FALSE)</f>
        <v>0.1490000000000009</v>
      </c>
      <c r="H5" s="4">
        <f>(Parameters!$B$10+Parameters!$B$11)-(Parameters!$B$10+Parameters!$B$12)</f>
        <v>0.08200000000000007</v>
      </c>
      <c r="I5">
        <f t="shared" si="0"/>
        <v>0.7853981633974483</v>
      </c>
      <c r="J5">
        <f t="shared" si="1"/>
        <v>0.057982756057296955</v>
      </c>
      <c r="K5">
        <f t="shared" si="2"/>
        <v>125</v>
      </c>
      <c r="L5">
        <f t="shared" si="3"/>
        <v>-2.181661564992912</v>
      </c>
      <c r="M5">
        <f t="shared" si="4"/>
        <v>-0.033257542589156426</v>
      </c>
      <c r="N5">
        <f t="shared" si="5"/>
        <v>-0.047496693157844716</v>
      </c>
      <c r="O5">
        <f t="shared" si="6"/>
        <v>0.05798275605729694</v>
      </c>
      <c r="P5" s="10">
        <f t="shared" si="7"/>
        <v>-11.076218933743833</v>
      </c>
      <c r="Q5" s="10">
        <f t="shared" si="7"/>
        <v>13.475790517455644</v>
      </c>
      <c r="R5" s="10">
        <f>G5+Parameters!$B$10+Parameters!$B$12+O5</f>
        <v>1.740982756057298</v>
      </c>
      <c r="S5" s="4">
        <f>P5+Parameters!$B$5</f>
        <v>2516588.923781066</v>
      </c>
      <c r="T5" s="4">
        <f>Q5+Parameters!$B$6</f>
        <v>6856528.475790517</v>
      </c>
      <c r="U5" s="4">
        <f>R5+Parameters!$B$7</f>
        <v>142.61632631194624</v>
      </c>
    </row>
    <row r="6" spans="1:21" ht="15">
      <c r="A6" s="9" t="s">
        <v>19</v>
      </c>
      <c r="B6" s="9">
        <v>215</v>
      </c>
      <c r="C6" s="9">
        <v>50</v>
      </c>
      <c r="D6" s="9" t="s">
        <v>134</v>
      </c>
      <c r="E6" s="11">
        <f>VLOOKUP($A6,'gcp_rotation&amp;shift'!$A$1:$J$52,8,FALSE)</f>
        <v>-12.969031885731965</v>
      </c>
      <c r="F6" s="11">
        <f>VLOOKUP($A6,'gcp_rotation&amp;shift'!$A$1:$J$52,9,FALSE)</f>
        <v>9.922385038807988</v>
      </c>
      <c r="G6" s="11">
        <f>VLOOKUP($A6,'gcp_rotation&amp;shift'!$A$1:$J$52,10,FALSE)</f>
        <v>0.13900000000001</v>
      </c>
      <c r="H6" s="4">
        <f>(Parameters!$B$10+Parameters!$B$11)-(Parameters!$B$10+Parameters!$B$12)</f>
        <v>0.08200000000000007</v>
      </c>
      <c r="I6">
        <f t="shared" si="0"/>
        <v>0.8726646259971648</v>
      </c>
      <c r="J6">
        <f t="shared" si="1"/>
        <v>0.052708583994296274</v>
      </c>
      <c r="K6">
        <f t="shared" si="2"/>
        <v>125</v>
      </c>
      <c r="L6">
        <f t="shared" si="3"/>
        <v>-2.181661564992912</v>
      </c>
      <c r="M6">
        <f t="shared" si="4"/>
        <v>-0.030232401772558246</v>
      </c>
      <c r="N6">
        <f t="shared" si="5"/>
        <v>-0.04317634433050582</v>
      </c>
      <c r="O6">
        <f t="shared" si="6"/>
        <v>0.06281564433575625</v>
      </c>
      <c r="P6" s="10">
        <f t="shared" si="7"/>
        <v>-12.999264287504523</v>
      </c>
      <c r="Q6" s="10">
        <f t="shared" si="7"/>
        <v>9.879208694477482</v>
      </c>
      <c r="R6" s="10">
        <f>G6+Parameters!$B$10+Parameters!$B$12+O6</f>
        <v>1.7358156443357662</v>
      </c>
      <c r="S6" s="4">
        <f>P6+Parameters!$B$5</f>
        <v>2516587.0007357127</v>
      </c>
      <c r="T6" s="4">
        <f>Q6+Parameters!$B$6</f>
        <v>6856524.879208694</v>
      </c>
      <c r="U6" s="4">
        <f>R6+Parameters!$B$7</f>
        <v>142.6111592002247</v>
      </c>
    </row>
    <row r="7" spans="1:21" ht="15">
      <c r="A7" s="9" t="s">
        <v>14</v>
      </c>
      <c r="B7" s="9">
        <v>195</v>
      </c>
      <c r="C7" s="9">
        <v>50</v>
      </c>
      <c r="D7" s="9" t="s">
        <v>135</v>
      </c>
      <c r="E7" s="11">
        <f>VLOOKUP($A7,'gcp_rotation&amp;shift'!$A$1:$J$52,8,FALSE)</f>
        <v>-10.51201991038397</v>
      </c>
      <c r="F7" s="11">
        <f>VLOOKUP($A7,'gcp_rotation&amp;shift'!$A$1:$J$52,9,FALSE)</f>
        <v>4.810013363137841</v>
      </c>
      <c r="G7" s="11">
        <f>VLOOKUP($A7,'gcp_rotation&amp;shift'!$A$1:$J$52,10,FALSE)</f>
        <v>0.09999999999999432</v>
      </c>
      <c r="H7" s="4">
        <f>(Parameters!$B$10+Parameters!$B$11)-(Parameters!$B$10+Parameters!$B$12)</f>
        <v>0.08200000000000007</v>
      </c>
      <c r="I7">
        <f t="shared" si="0"/>
        <v>0.8726646259971648</v>
      </c>
      <c r="J7">
        <f t="shared" si="1"/>
        <v>0.052708583994296274</v>
      </c>
      <c r="K7">
        <f t="shared" si="2"/>
        <v>105</v>
      </c>
      <c r="L7">
        <f t="shared" si="3"/>
        <v>-1.8325957145940461</v>
      </c>
      <c r="M7">
        <f t="shared" si="4"/>
        <v>-0.013641985378109777</v>
      </c>
      <c r="N7">
        <f t="shared" si="5"/>
        <v>-0.05091258254721739</v>
      </c>
      <c r="O7">
        <f t="shared" si="6"/>
        <v>0.06281564433575625</v>
      </c>
      <c r="P7" s="10">
        <f t="shared" si="7"/>
        <v>-10.52566189576208</v>
      </c>
      <c r="Q7" s="10">
        <f t="shared" si="7"/>
        <v>4.759100780590624</v>
      </c>
      <c r="R7" s="10">
        <f>G7+Parameters!$B$10+Parameters!$B$12+O7</f>
        <v>1.6968156443357505</v>
      </c>
      <c r="S7" s="4">
        <f>P7+Parameters!$B$5</f>
        <v>2516589.474338104</v>
      </c>
      <c r="T7" s="4">
        <f>Q7+Parameters!$B$6</f>
        <v>6856519.759100781</v>
      </c>
      <c r="U7" s="4">
        <f>R7+Parameters!$B$7</f>
        <v>142.5721592002247</v>
      </c>
    </row>
    <row r="8" spans="1:21" ht="15">
      <c r="A8" s="9" t="s">
        <v>13</v>
      </c>
      <c r="B8" s="9">
        <v>185</v>
      </c>
      <c r="C8" s="9">
        <v>50</v>
      </c>
      <c r="D8" s="9" t="s">
        <v>136</v>
      </c>
      <c r="E8" s="11">
        <f>VLOOKUP($A8,'gcp_rotation&amp;shift'!$A$1:$J$52,8,FALSE)</f>
        <v>-6.856730571947992</v>
      </c>
      <c r="F8" s="11">
        <f>VLOOKUP($A8,'gcp_rotation&amp;shift'!$A$1:$J$52,9,FALSE)</f>
        <v>7.505638124421239</v>
      </c>
      <c r="G8" s="11">
        <f>VLOOKUP($A8,'gcp_rotation&amp;shift'!$A$1:$J$52,10,FALSE)</f>
        <v>0.12399999999999523</v>
      </c>
      <c r="H8" s="4">
        <f>(Parameters!$B$10+Parameters!$B$11)-(Parameters!$B$10+Parameters!$B$12)</f>
        <v>0.08200000000000007</v>
      </c>
      <c r="I8">
        <f t="shared" si="0"/>
        <v>0.8726646259971648</v>
      </c>
      <c r="J8">
        <f t="shared" si="1"/>
        <v>0.052708583994296274</v>
      </c>
      <c r="K8">
        <f t="shared" si="2"/>
        <v>95</v>
      </c>
      <c r="L8">
        <f t="shared" si="3"/>
        <v>-1.6580627893946132</v>
      </c>
      <c r="M8">
        <f t="shared" si="4"/>
        <v>-0.0045938557872002225</v>
      </c>
      <c r="N8">
        <f t="shared" si="5"/>
        <v>-0.052508011919041385</v>
      </c>
      <c r="O8">
        <f t="shared" si="6"/>
        <v>0.06281564433575625</v>
      </c>
      <c r="P8" s="10">
        <f t="shared" si="7"/>
        <v>-6.861324427735192</v>
      </c>
      <c r="Q8" s="10">
        <f t="shared" si="7"/>
        <v>7.453130112502198</v>
      </c>
      <c r="R8" s="10">
        <f>G8+Parameters!$B$10+Parameters!$B$12+O8</f>
        <v>1.7208156443357514</v>
      </c>
      <c r="S8" s="4">
        <f>P8+Parameters!$B$5</f>
        <v>2516593.1386755724</v>
      </c>
      <c r="T8" s="4">
        <f>Q8+Parameters!$B$6</f>
        <v>6856522.453130113</v>
      </c>
      <c r="U8" s="4">
        <f>R8+Parameters!$B$7</f>
        <v>142.5961592002247</v>
      </c>
    </row>
    <row r="9" spans="8:21" ht="15">
      <c r="H9" s="4"/>
      <c r="S9" s="4"/>
      <c r="T9" s="4"/>
      <c r="U9" s="4"/>
    </row>
    <row r="10" spans="1:21" ht="15">
      <c r="A10" s="6" t="s">
        <v>159</v>
      </c>
      <c r="H10" s="4"/>
      <c r="S10" s="4"/>
      <c r="T10" s="4"/>
      <c r="U10" s="4"/>
    </row>
    <row r="11" spans="1:21" ht="15">
      <c r="A11" s="12" t="s">
        <v>110</v>
      </c>
      <c r="B11" s="12" t="s">
        <v>111</v>
      </c>
      <c r="C11" s="12" t="s">
        <v>112</v>
      </c>
      <c r="D11" s="12" t="s">
        <v>113</v>
      </c>
      <c r="E11" s="12" t="s">
        <v>129</v>
      </c>
      <c r="F11" s="12" t="s">
        <v>130</v>
      </c>
      <c r="G11" s="12" t="s">
        <v>131</v>
      </c>
      <c r="H11" t="s">
        <v>126</v>
      </c>
      <c r="I11" t="s">
        <v>127</v>
      </c>
      <c r="J11" t="s">
        <v>128</v>
      </c>
      <c r="S11" s="4"/>
      <c r="T11" s="4"/>
      <c r="U11" s="4"/>
    </row>
    <row r="12" spans="1:21" ht="15">
      <c r="A12" s="12" t="s">
        <v>125</v>
      </c>
      <c r="B12" s="12">
        <v>-6.6232</v>
      </c>
      <c r="C12" s="12">
        <v>18.1111</v>
      </c>
      <c r="D12" s="12">
        <v>1.8083</v>
      </c>
      <c r="E12" s="12">
        <v>2.76743799</v>
      </c>
      <c r="F12" s="12">
        <v>-0.28040819</v>
      </c>
      <c r="G12" s="12">
        <v>0.5757208</v>
      </c>
      <c r="H12" s="4">
        <f>B12+Parameters!$B$5</f>
        <v>2516593.3768</v>
      </c>
      <c r="I12" s="4">
        <f>C12+Parameters!$B$6</f>
        <v>6856533.1111</v>
      </c>
      <c r="J12" s="4">
        <f>D12+Parameters!$B$7</f>
        <v>142.68364355588895</v>
      </c>
      <c r="S12" s="4"/>
      <c r="T12" s="4"/>
      <c r="U12" s="4"/>
    </row>
    <row r="13" spans="1:21" ht="15">
      <c r="A13" s="12" t="s">
        <v>137</v>
      </c>
      <c r="B13" s="12">
        <v>-8.9931</v>
      </c>
      <c r="C13" s="12">
        <v>17.9578</v>
      </c>
      <c r="D13" s="12">
        <v>1.8158</v>
      </c>
      <c r="E13" s="12">
        <v>2.75959578</v>
      </c>
      <c r="F13" s="12">
        <v>-0.38330758</v>
      </c>
      <c r="G13" s="12">
        <v>0.71248721</v>
      </c>
      <c r="H13" s="4">
        <f>B13+Parameters!$B$5</f>
        <v>2516591.0069</v>
      </c>
      <c r="I13" s="4">
        <f>C13+Parameters!$B$6</f>
        <v>6856532.9578</v>
      </c>
      <c r="J13" s="4">
        <f>D13+Parameters!$B$7</f>
        <v>142.69114355588894</v>
      </c>
      <c r="S13" s="4"/>
      <c r="T13" s="4"/>
      <c r="U13" s="4"/>
    </row>
    <row r="14" spans="1:21" ht="15">
      <c r="A14" s="12" t="s">
        <v>138</v>
      </c>
      <c r="B14" s="12">
        <v>-11.0688</v>
      </c>
      <c r="C14" s="12">
        <v>13.4623</v>
      </c>
      <c r="D14" s="12">
        <v>1.737</v>
      </c>
      <c r="E14" s="12">
        <v>2.61529963</v>
      </c>
      <c r="F14" s="12">
        <v>-0.4259923</v>
      </c>
      <c r="G14" s="12">
        <v>0.5901946</v>
      </c>
      <c r="H14" s="4">
        <f>B14+Parameters!$B$5</f>
        <v>2516588.9312</v>
      </c>
      <c r="I14" s="4">
        <f>C14+Parameters!$B$6</f>
        <v>6856528.4623</v>
      </c>
      <c r="J14" s="4">
        <f>D14+Parameters!$B$7</f>
        <v>142.61234355588894</v>
      </c>
      <c r="S14" s="4"/>
      <c r="T14" s="4"/>
      <c r="U14" s="4"/>
    </row>
    <row r="15" spans="1:10" ht="15">
      <c r="A15" s="12" t="s">
        <v>139</v>
      </c>
      <c r="B15" s="12">
        <v>-13.0009</v>
      </c>
      <c r="C15" s="12">
        <v>9.8788</v>
      </c>
      <c r="D15" s="12">
        <v>1.7307</v>
      </c>
      <c r="E15" s="12">
        <v>2.47283436</v>
      </c>
      <c r="F15" s="12">
        <v>-0.46015552</v>
      </c>
      <c r="G15" s="12">
        <v>0.49178184</v>
      </c>
      <c r="H15" s="4">
        <f>B15+Parameters!$B$5</f>
        <v>2516586.9991</v>
      </c>
      <c r="I15" s="4">
        <f>C15+Parameters!$B$6</f>
        <v>6856524.8788</v>
      </c>
      <c r="J15" s="4">
        <f>D15+Parameters!$B$7</f>
        <v>142.60604355588896</v>
      </c>
    </row>
    <row r="16" spans="1:10" ht="15">
      <c r="A16" s="12" t="s">
        <v>140</v>
      </c>
      <c r="B16" s="12">
        <v>-10.5331</v>
      </c>
      <c r="C16" s="12">
        <v>4.7562</v>
      </c>
      <c r="D16" s="12">
        <v>1.7077</v>
      </c>
      <c r="E16" s="12">
        <v>2.40390686</v>
      </c>
      <c r="F16" s="12">
        <v>-0.32644614</v>
      </c>
      <c r="G16" s="12">
        <v>0.31499465</v>
      </c>
      <c r="H16" s="4">
        <f>B16+Parameters!$B$5</f>
        <v>2516589.4669</v>
      </c>
      <c r="I16" s="4">
        <f>C16+Parameters!$B$6</f>
        <v>6856519.7562</v>
      </c>
      <c r="J16" s="4">
        <f>D16+Parameters!$B$7</f>
        <v>142.58304355588893</v>
      </c>
    </row>
    <row r="17" spans="1:10" ht="15">
      <c r="A17" s="12" t="s">
        <v>141</v>
      </c>
      <c r="B17" s="12">
        <v>-6.861</v>
      </c>
      <c r="C17" s="12">
        <v>7.4632</v>
      </c>
      <c r="D17" s="12">
        <v>1.7129</v>
      </c>
      <c r="E17" s="12">
        <v>2.37800666</v>
      </c>
      <c r="F17" s="12">
        <v>-0.23145967</v>
      </c>
      <c r="G17" s="12">
        <v>0.21077445</v>
      </c>
      <c r="H17" s="4">
        <f>B17+Parameters!$B$5</f>
        <v>2516593.139</v>
      </c>
      <c r="I17" s="4">
        <f>C17+Parameters!$B$6</f>
        <v>6856522.4632</v>
      </c>
      <c r="J17" s="4">
        <f>D17+Parameters!$B$7</f>
        <v>142.58824355588894</v>
      </c>
    </row>
    <row r="18" spans="1:10" ht="15">
      <c r="A18" s="12"/>
      <c r="B18" s="12"/>
      <c r="C18" s="12"/>
      <c r="D18" s="12"/>
      <c r="E18" s="12"/>
      <c r="F18" s="12"/>
      <c r="G18" s="12"/>
      <c r="H18" s="4"/>
      <c r="I18" s="4"/>
      <c r="J18" s="4"/>
    </row>
    <row r="19" spans="1:10" ht="15">
      <c r="A19" s="12"/>
      <c r="B19" s="12"/>
      <c r="C19" s="12"/>
      <c r="D19" s="12"/>
      <c r="E19" s="12"/>
      <c r="F19" s="12"/>
      <c r="G19" s="12"/>
      <c r="H19" s="4"/>
      <c r="I19" s="4"/>
      <c r="J19" s="4"/>
    </row>
    <row r="20" spans="1:10" ht="15">
      <c r="A20" s="12"/>
      <c r="B20" s="12"/>
      <c r="C20" s="12"/>
      <c r="D20" s="12"/>
      <c r="E20" s="12"/>
      <c r="F20" s="12"/>
      <c r="G20" s="12"/>
      <c r="H20" s="4"/>
      <c r="I20" s="4"/>
      <c r="J20" s="4"/>
    </row>
    <row r="21" spans="1:10" ht="15">
      <c r="A21" s="12"/>
      <c r="B21" s="12"/>
      <c r="C21" s="12"/>
      <c r="D21" s="12"/>
      <c r="E21" s="12"/>
      <c r="F21" s="12"/>
      <c r="G21" s="12"/>
      <c r="H21" s="4"/>
      <c r="I21" s="4"/>
      <c r="J21" s="4"/>
    </row>
    <row r="22" spans="1:10" ht="15">
      <c r="A22" s="12"/>
      <c r="B22" s="12"/>
      <c r="C22" s="12"/>
      <c r="D22" s="12"/>
      <c r="E22" s="12"/>
      <c r="F22" s="12"/>
      <c r="G22" s="12"/>
      <c r="H22" s="4"/>
      <c r="I22" s="4"/>
      <c r="J22" s="4"/>
    </row>
    <row r="23" spans="1:10" ht="15">
      <c r="A23" s="12"/>
      <c r="B23" s="12"/>
      <c r="C23" s="12"/>
      <c r="D23" s="12"/>
      <c r="E23" s="12"/>
      <c r="F23" s="12"/>
      <c r="G23" s="12"/>
      <c r="H23" s="4"/>
      <c r="I23" s="4"/>
      <c r="J23" s="4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C1">
      <selection activeCell="S3" sqref="S3:U3"/>
    </sheetView>
  </sheetViews>
  <sheetFormatPr defaultColWidth="9.140625" defaultRowHeight="15"/>
  <cols>
    <col min="1" max="1" width="13.140625" style="0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37</v>
      </c>
      <c r="B3" s="9">
        <v>330</v>
      </c>
      <c r="C3" s="9">
        <v>10</v>
      </c>
      <c r="D3" s="9" t="s">
        <v>142</v>
      </c>
      <c r="E3" s="11">
        <f>VLOOKUP($A3,'gcp_rotation&amp;shift'!$A$1:$J$52,8,FALSE)</f>
        <v>-4.27257372951135</v>
      </c>
      <c r="F3" s="11">
        <f>VLOOKUP($A3,'gcp_rotation&amp;shift'!$A$1:$J$52,9,FALSE)</f>
        <v>27.57282470818609</v>
      </c>
      <c r="G3" s="11">
        <f>VLOOKUP($A3,'gcp_rotation&amp;shift'!$A$1:$J$52,10,FALSE)</f>
        <v>0.3300000000000125</v>
      </c>
      <c r="H3" s="4">
        <f>(Parameters!$B$10+Parameters!$B$11)-(Parameters!$B$10+Parameters!$B$12)</f>
        <v>0.08200000000000007</v>
      </c>
      <c r="I3">
        <f aca="true" t="shared" si="0" ref="I3:I9">RADIANS(C3)</f>
        <v>0.17453292519943295</v>
      </c>
      <c r="J3">
        <f aca="true" t="shared" si="1" ref="J3:J9">H3*COS(I3)</f>
        <v>0.08075423574700114</v>
      </c>
      <c r="K3">
        <f aca="true" t="shared" si="2" ref="K3:K9">IF(B3-90&gt;0,B3-90,B3-90+360)</f>
        <v>240</v>
      </c>
      <c r="L3">
        <f aca="true" t="shared" si="3" ref="L3:L9">IF(K3&gt;=180,RADIANS(360-K3),-RADIANS(K3))</f>
        <v>2.0943951023931953</v>
      </c>
      <c r="M3">
        <f aca="true" t="shared" si="4" ref="M3:M9">J3*COS(L3)</f>
        <v>-0.04037711787350055</v>
      </c>
      <c r="N3">
        <f aca="true" t="shared" si="5" ref="N3:N9">J3*SIN(L3)</f>
        <v>0.06993521962010041</v>
      </c>
      <c r="O3">
        <f aca="true" t="shared" si="6" ref="O3:O9">H3*SIN(I3)</f>
        <v>0.0142391505686883</v>
      </c>
      <c r="P3" s="10">
        <f>E3+M3</f>
        <v>-4.312950847384851</v>
      </c>
      <c r="Q3" s="10">
        <f aca="true" t="shared" si="7" ref="P3:Q9">F3+N3</f>
        <v>27.64275992780619</v>
      </c>
      <c r="R3" s="10">
        <f>G3+Parameters!$B$10+Parameters!$B$12+O3</f>
        <v>1.8782391505687008</v>
      </c>
      <c r="S3" s="4">
        <f>P3+Parameters!$B$5</f>
        <v>2516595.687049153</v>
      </c>
      <c r="T3" s="4">
        <f>Q3+Parameters!$B$6</f>
        <v>6856542.642759928</v>
      </c>
      <c r="U3" s="4">
        <f>R3+Parameters!$B$7</f>
        <v>142.75358270645765</v>
      </c>
    </row>
    <row r="4" spans="1:21" ht="15">
      <c r="A4" s="9" t="s">
        <v>39</v>
      </c>
      <c r="B4" s="9">
        <v>310</v>
      </c>
      <c r="C4" s="9">
        <v>20</v>
      </c>
      <c r="D4" s="9" t="s">
        <v>143</v>
      </c>
      <c r="E4" s="11">
        <f>VLOOKUP($A4,'gcp_rotation&amp;shift'!$A$1:$J$52,8,FALSE)</f>
        <v>-9.110381212551147</v>
      </c>
      <c r="F4" s="11">
        <f>VLOOKUP($A4,'gcp_rotation&amp;shift'!$A$1:$J$52,9,FALSE)</f>
        <v>28.89126270636916</v>
      </c>
      <c r="G4" s="11">
        <f>VLOOKUP($A4,'gcp_rotation&amp;shift'!$A$1:$J$52,10,FALSE)</f>
        <v>0.257000000000005</v>
      </c>
      <c r="H4" s="4">
        <f>(Parameters!$B$10+Parameters!$B$11)-(Parameters!$B$10+Parameters!$B$12)</f>
        <v>0.08200000000000007</v>
      </c>
      <c r="I4">
        <f t="shared" si="0"/>
        <v>0.3490658503988659</v>
      </c>
      <c r="J4">
        <f t="shared" si="1"/>
        <v>0.07705479490444456</v>
      </c>
      <c r="K4">
        <f t="shared" si="2"/>
        <v>220</v>
      </c>
      <c r="L4">
        <f t="shared" si="3"/>
        <v>2.443460952792061</v>
      </c>
      <c r="M4">
        <f t="shared" si="4"/>
        <v>-0.05902739745222229</v>
      </c>
      <c r="N4">
        <f t="shared" si="5"/>
        <v>0.04952986743151446</v>
      </c>
      <c r="O4">
        <f t="shared" si="6"/>
        <v>0.028045651752704858</v>
      </c>
      <c r="P4" s="10">
        <f t="shared" si="7"/>
        <v>-9.16940861000337</v>
      </c>
      <c r="Q4" s="10">
        <f t="shared" si="7"/>
        <v>28.940792573800675</v>
      </c>
      <c r="R4" s="10">
        <f>G4+Parameters!$B$10+Parameters!$B$12+O4</f>
        <v>1.8190456517527098</v>
      </c>
      <c r="S4" s="4">
        <f>P4+Parameters!$B$5</f>
        <v>2516590.83059139</v>
      </c>
      <c r="T4" s="4">
        <f>Q4+Parameters!$B$6</f>
        <v>6856543.940792574</v>
      </c>
      <c r="U4" s="4">
        <f>R4+Parameters!$B$7</f>
        <v>142.69438920764165</v>
      </c>
    </row>
    <row r="5" spans="1:21" ht="15">
      <c r="A5" s="9" t="s">
        <v>40</v>
      </c>
      <c r="B5" s="9">
        <v>335</v>
      </c>
      <c r="C5" s="9">
        <v>30</v>
      </c>
      <c r="D5" s="9" t="s">
        <v>144</v>
      </c>
      <c r="E5" s="11">
        <f>VLOOKUP($A5,'gcp_rotation&amp;shift'!$A$1:$J$52,8,FALSE)</f>
        <v>-5.695341388694942</v>
      </c>
      <c r="F5" s="11">
        <f>VLOOKUP($A5,'gcp_rotation&amp;shift'!$A$1:$J$52,9,FALSE)</f>
        <v>31.866217328235507</v>
      </c>
      <c r="G5" s="11">
        <f>VLOOKUP($A5,'gcp_rotation&amp;shift'!$A$1:$J$52,10,FALSE)</f>
        <v>0.3480000000000132</v>
      </c>
      <c r="H5" s="4">
        <f>(Parameters!$B$10+Parameters!$B$11)-(Parameters!$B$10+Parameters!$B$12)</f>
        <v>0.08200000000000007</v>
      </c>
      <c r="I5">
        <f t="shared" si="0"/>
        <v>0.5235987755982988</v>
      </c>
      <c r="J5">
        <f t="shared" si="1"/>
        <v>0.07101408311032403</v>
      </c>
      <c r="K5">
        <f t="shared" si="2"/>
        <v>245</v>
      </c>
      <c r="L5">
        <f t="shared" si="3"/>
        <v>2.007128639793479</v>
      </c>
      <c r="M5">
        <f t="shared" si="4"/>
        <v>-0.030011848363194697</v>
      </c>
      <c r="N5">
        <f t="shared" si="5"/>
        <v>0.06436061651215452</v>
      </c>
      <c r="O5">
        <f t="shared" si="6"/>
        <v>0.04100000000000003</v>
      </c>
      <c r="P5" s="10">
        <f t="shared" si="7"/>
        <v>-5.725353237058137</v>
      </c>
      <c r="Q5" s="10">
        <f t="shared" si="7"/>
        <v>31.93057794474766</v>
      </c>
      <c r="R5" s="10">
        <f>G5+Parameters!$B$10+Parameters!$B$12+O5</f>
        <v>1.9230000000000131</v>
      </c>
      <c r="S5" s="4">
        <f>P5+Parameters!$B$5</f>
        <v>2516594.2746467628</v>
      </c>
      <c r="T5" s="4">
        <f>Q5+Parameters!$B$6</f>
        <v>6856546.930577945</v>
      </c>
      <c r="U5" s="4">
        <f>R5+Parameters!$B$7</f>
        <v>142.79834355588895</v>
      </c>
    </row>
    <row r="6" spans="1:21" ht="15">
      <c r="A6" s="9" t="s">
        <v>63</v>
      </c>
      <c r="B6" s="9">
        <v>330</v>
      </c>
      <c r="C6" s="9">
        <v>45</v>
      </c>
      <c r="D6" s="9" t="s">
        <v>145</v>
      </c>
      <c r="E6" s="11">
        <f>VLOOKUP($A6,'gcp_rotation&amp;shift'!$A$1:$J$52,8,FALSE)</f>
        <v>-8.689209705684334</v>
      </c>
      <c r="F6" s="11">
        <f>VLOOKUP($A6,'gcp_rotation&amp;shift'!$A$1:$J$52,9,FALSE)</f>
        <v>36.805011158809066</v>
      </c>
      <c r="G6" s="11">
        <f>VLOOKUP($A6,'gcp_rotation&amp;shift'!$A$1:$J$52,10,FALSE)</f>
        <v>0.4420000000000073</v>
      </c>
      <c r="H6" s="4">
        <f>(Parameters!$B$10+Parameters!$B$11)-(Parameters!$B$10+Parameters!$B$12)</f>
        <v>0.08200000000000007</v>
      </c>
      <c r="I6">
        <f t="shared" si="0"/>
        <v>0.7853981633974483</v>
      </c>
      <c r="J6">
        <f t="shared" si="1"/>
        <v>0.057982756057296955</v>
      </c>
      <c r="K6">
        <f t="shared" si="2"/>
        <v>240</v>
      </c>
      <c r="L6">
        <f t="shared" si="3"/>
        <v>2.0943951023931953</v>
      </c>
      <c r="M6">
        <f t="shared" si="4"/>
        <v>-0.028991378028648464</v>
      </c>
      <c r="N6">
        <f t="shared" si="5"/>
        <v>0.0502145397270552</v>
      </c>
      <c r="O6">
        <f t="shared" si="6"/>
        <v>0.05798275605729694</v>
      </c>
      <c r="P6" s="10">
        <f t="shared" si="7"/>
        <v>-8.718201083712982</v>
      </c>
      <c r="Q6" s="10">
        <f t="shared" si="7"/>
        <v>36.855225698536124</v>
      </c>
      <c r="R6" s="10">
        <f>G6+Parameters!$B$10+Parameters!$B$12+O6</f>
        <v>2.0339827560573043</v>
      </c>
      <c r="S6" s="4">
        <f>P6+Parameters!$B$5</f>
        <v>2516591.2817989164</v>
      </c>
      <c r="T6" s="4">
        <f>Q6+Parameters!$B$6</f>
        <v>6856551.855225698</v>
      </c>
      <c r="U6" s="4">
        <f>R6+Parameters!$B$7</f>
        <v>142.90932631194624</v>
      </c>
    </row>
    <row r="7" spans="1:21" ht="15">
      <c r="A7" s="9" t="s">
        <v>41</v>
      </c>
      <c r="B7" s="9">
        <v>335</v>
      </c>
      <c r="C7" s="9">
        <v>50</v>
      </c>
      <c r="D7" s="9" t="s">
        <v>146</v>
      </c>
      <c r="E7" s="11">
        <f>VLOOKUP($A7,'gcp_rotation&amp;shift'!$A$1:$J$52,8,FALSE)</f>
        <v>-6.9238322684541345</v>
      </c>
      <c r="F7" s="11">
        <f>VLOOKUP($A7,'gcp_rotation&amp;shift'!$A$1:$J$52,9,FALSE)</f>
        <v>38.16387079283595</v>
      </c>
      <c r="G7" s="11">
        <f>VLOOKUP($A7,'gcp_rotation&amp;shift'!$A$1:$J$52,10,FALSE)</f>
        <v>0.44599999999999795</v>
      </c>
      <c r="H7" s="4">
        <f>(Parameters!$B$10+Parameters!$B$11)-(Parameters!$B$10+Parameters!$B$12)</f>
        <v>0.08200000000000007</v>
      </c>
      <c r="I7">
        <f t="shared" si="0"/>
        <v>0.8726646259971648</v>
      </c>
      <c r="J7">
        <f t="shared" si="1"/>
        <v>0.052708583994296274</v>
      </c>
      <c r="K7">
        <f t="shared" si="2"/>
        <v>245</v>
      </c>
      <c r="L7">
        <f t="shared" si="3"/>
        <v>2.007128639793479</v>
      </c>
      <c r="M7">
        <f t="shared" si="4"/>
        <v>-0.02227561014648314</v>
      </c>
      <c r="N7">
        <f t="shared" si="5"/>
        <v>0.047770200117706045</v>
      </c>
      <c r="O7">
        <f t="shared" si="6"/>
        <v>0.06281564433575625</v>
      </c>
      <c r="P7" s="10">
        <f t="shared" si="7"/>
        <v>-6.946107878600618</v>
      </c>
      <c r="Q7" s="10">
        <f t="shared" si="7"/>
        <v>38.211640992953654</v>
      </c>
      <c r="R7" s="10">
        <f>G7+Parameters!$B$10+Parameters!$B$12+O7</f>
        <v>2.042815644335754</v>
      </c>
      <c r="S7" s="4">
        <f>P7+Parameters!$B$5</f>
        <v>2516593.053892121</v>
      </c>
      <c r="T7" s="4">
        <f>Q7+Parameters!$B$6</f>
        <v>6856553.211640993</v>
      </c>
      <c r="U7" s="4">
        <f>R7+Parameters!$B$7</f>
        <v>142.9181592002247</v>
      </c>
    </row>
    <row r="8" spans="1:21" ht="15">
      <c r="A8" s="9" t="s">
        <v>42</v>
      </c>
      <c r="B8" s="9">
        <v>335</v>
      </c>
      <c r="C8" s="9">
        <v>60</v>
      </c>
      <c r="D8" s="9" t="s">
        <v>147</v>
      </c>
      <c r="E8" s="11">
        <f>VLOOKUP($A8,'gcp_rotation&amp;shift'!$A$1:$J$52,8,FALSE)</f>
        <v>-7.964313126169145</v>
      </c>
      <c r="F8" s="11">
        <f>VLOOKUP($A8,'gcp_rotation&amp;shift'!$A$1:$J$52,9,FALSE)</f>
        <v>40.45114856027067</v>
      </c>
      <c r="G8" s="11">
        <f>VLOOKUP($A8,'gcp_rotation&amp;shift'!$A$1:$J$52,10,FALSE)</f>
        <v>0.4989999999999952</v>
      </c>
      <c r="H8" s="4">
        <f>(Parameters!$B$10+Parameters!$B$11)-(Parameters!$B$10+Parameters!$B$12)</f>
        <v>0.08200000000000007</v>
      </c>
      <c r="I8">
        <f t="shared" si="0"/>
        <v>1.0471975511965976</v>
      </c>
      <c r="J8">
        <f t="shared" si="1"/>
        <v>0.04100000000000004</v>
      </c>
      <c r="K8">
        <f t="shared" si="2"/>
        <v>245</v>
      </c>
      <c r="L8">
        <f t="shared" si="3"/>
        <v>2.007128639793479</v>
      </c>
      <c r="M8">
        <f t="shared" si="4"/>
        <v>-0.01732734873136869</v>
      </c>
      <c r="N8">
        <f t="shared" si="5"/>
        <v>0.03715861926850269</v>
      </c>
      <c r="O8">
        <f t="shared" si="6"/>
        <v>0.07101408311032403</v>
      </c>
      <c r="P8" s="10">
        <f t="shared" si="7"/>
        <v>-7.981640474900514</v>
      </c>
      <c r="Q8" s="10">
        <f t="shared" si="7"/>
        <v>40.48830717953917</v>
      </c>
      <c r="R8" s="10">
        <f>G8+Parameters!$B$10+Parameters!$B$12+O8</f>
        <v>2.1040140831103193</v>
      </c>
      <c r="S8" s="4">
        <f>P8+Parameters!$B$5</f>
        <v>2516592.018359525</v>
      </c>
      <c r="T8" s="4">
        <f>Q8+Parameters!$B$6</f>
        <v>6856555.48830718</v>
      </c>
      <c r="U8" s="4">
        <f>R8+Parameters!$B$7</f>
        <v>142.97935763899926</v>
      </c>
    </row>
    <row r="9" spans="1:21" ht="15">
      <c r="A9" s="9" t="s">
        <v>43</v>
      </c>
      <c r="B9" s="9">
        <v>325</v>
      </c>
      <c r="C9" s="9">
        <v>60</v>
      </c>
      <c r="D9" s="9" t="s">
        <v>148</v>
      </c>
      <c r="E9" s="11">
        <f>VLOOKUP($A9,'gcp_rotation&amp;shift'!$A$1:$J$52,8,FALSE)</f>
        <v>-10.285169408656657</v>
      </c>
      <c r="F9" s="11">
        <f>VLOOKUP($A9,'gcp_rotation&amp;shift'!$A$1:$J$52,9,FALSE)</f>
        <v>39.87876222655177</v>
      </c>
      <c r="G9" s="11">
        <f>VLOOKUP($A9,'gcp_rotation&amp;shift'!$A$1:$J$52,10,FALSE)</f>
        <v>0.38800000000000523</v>
      </c>
      <c r="H9" s="4">
        <f>(Parameters!$B$10+Parameters!$B$11)-(Parameters!$B$10+Parameters!$B$12)</f>
        <v>0.08200000000000007</v>
      </c>
      <c r="I9">
        <f t="shared" si="0"/>
        <v>1.0471975511965976</v>
      </c>
      <c r="J9">
        <f t="shared" si="1"/>
        <v>0.04100000000000004</v>
      </c>
      <c r="K9">
        <f t="shared" si="2"/>
        <v>235</v>
      </c>
      <c r="L9">
        <f t="shared" si="3"/>
        <v>2.181661564992912</v>
      </c>
      <c r="M9">
        <f t="shared" si="4"/>
        <v>-0.023516633890392918</v>
      </c>
      <c r="N9">
        <f t="shared" si="5"/>
        <v>0.03358523381584869</v>
      </c>
      <c r="O9">
        <f t="shared" si="6"/>
        <v>0.07101408311032403</v>
      </c>
      <c r="P9" s="10">
        <f t="shared" si="7"/>
        <v>-10.30868604254705</v>
      </c>
      <c r="Q9" s="10">
        <f t="shared" si="7"/>
        <v>39.91234746036762</v>
      </c>
      <c r="R9" s="10">
        <f>G9+Parameters!$B$10+Parameters!$B$12+O9</f>
        <v>1.9930140831103293</v>
      </c>
      <c r="S9" s="4">
        <f>P9+Parameters!$B$5</f>
        <v>2516589.6913139573</v>
      </c>
      <c r="T9" s="4">
        <f>Q9+Parameters!$B$6</f>
        <v>6856554.91234746</v>
      </c>
      <c r="U9" s="4">
        <f>R9+Parameters!$B$7</f>
        <v>142.86835763899927</v>
      </c>
    </row>
    <row r="10" spans="1:18" ht="15">
      <c r="A10" s="9" t="s">
        <v>686</v>
      </c>
      <c r="B10" s="9"/>
      <c r="C10" s="9"/>
      <c r="D10" s="9"/>
      <c r="E10" s="11"/>
      <c r="F10" s="11"/>
      <c r="G10" s="11"/>
      <c r="H10" s="4"/>
      <c r="P10" s="10"/>
      <c r="Q10" s="10"/>
      <c r="R10" s="10"/>
    </row>
    <row r="11" ht="15">
      <c r="H11" s="4"/>
    </row>
    <row r="12" spans="1:8" ht="15">
      <c r="A12" s="6" t="s">
        <v>159</v>
      </c>
      <c r="H12" s="4"/>
    </row>
    <row r="13" spans="1:10" ht="15">
      <c r="A13" s="12" t="s">
        <v>110</v>
      </c>
      <c r="B13" s="12" t="s">
        <v>111</v>
      </c>
      <c r="C13" s="12" t="s">
        <v>112</v>
      </c>
      <c r="D13" s="12" t="s">
        <v>113</v>
      </c>
      <c r="E13" s="12" t="s">
        <v>129</v>
      </c>
      <c r="F13" s="12" t="s">
        <v>130</v>
      </c>
      <c r="G13" s="12" t="s">
        <v>131</v>
      </c>
      <c r="H13" t="s">
        <v>126</v>
      </c>
      <c r="I13" t="s">
        <v>127</v>
      </c>
      <c r="J13" t="s">
        <v>128</v>
      </c>
    </row>
    <row r="14" spans="1:10" ht="15">
      <c r="A14" s="12" t="s">
        <v>150</v>
      </c>
      <c r="B14" s="12">
        <v>-5.7664</v>
      </c>
      <c r="C14" s="12">
        <v>26.0161</v>
      </c>
      <c r="D14" s="12">
        <v>1.8626</v>
      </c>
      <c r="E14" s="12">
        <v>-2.92890381</v>
      </c>
      <c r="F14" s="12">
        <v>-0.19278117</v>
      </c>
      <c r="G14" s="12">
        <v>2.34759057</v>
      </c>
      <c r="H14" s="4">
        <f>B14+Parameters!$B$5</f>
        <v>2516594.2336</v>
      </c>
      <c r="I14" s="4">
        <f>C14+Parameters!$B$6</f>
        <v>6856541.0161</v>
      </c>
      <c r="J14" s="4">
        <f>D14+Parameters!$B$7</f>
        <v>142.73794355588893</v>
      </c>
    </row>
    <row r="15" spans="1:10" ht="15">
      <c r="A15" s="12" t="s">
        <v>151</v>
      </c>
      <c r="B15" s="12">
        <v>-4.3097</v>
      </c>
      <c r="C15" s="12">
        <v>27.6419</v>
      </c>
      <c r="D15" s="12">
        <v>1.8766</v>
      </c>
      <c r="E15" s="12">
        <v>-2.88995335</v>
      </c>
      <c r="F15" s="12">
        <v>-0.14224653</v>
      </c>
      <c r="G15" s="12">
        <v>2.57736599</v>
      </c>
      <c r="H15" s="4">
        <f>B15+Parameters!$B$5</f>
        <v>2516595.6903</v>
      </c>
      <c r="I15" s="4">
        <f>C15+Parameters!$B$6</f>
        <v>6856542.6419</v>
      </c>
      <c r="J15" s="4">
        <f>D15+Parameters!$B$7</f>
        <v>142.75194355588894</v>
      </c>
    </row>
    <row r="16" spans="1:10" ht="15">
      <c r="A16" s="12" t="s">
        <v>152</v>
      </c>
      <c r="B16" s="12">
        <v>-9.1583</v>
      </c>
      <c r="C16" s="12">
        <v>28.9588</v>
      </c>
      <c r="D16" s="12">
        <v>1.8194</v>
      </c>
      <c r="E16" s="12">
        <v>-2.79874907</v>
      </c>
      <c r="F16" s="12">
        <v>-0.3103336</v>
      </c>
      <c r="G16" s="12">
        <v>2.38999174</v>
      </c>
      <c r="H16" s="4">
        <f>B16+Parameters!$B$5</f>
        <v>2516590.8417</v>
      </c>
      <c r="I16" s="4">
        <f>C16+Parameters!$B$6</f>
        <v>6856543.9588</v>
      </c>
      <c r="J16" s="4">
        <f>D16+Parameters!$B$7</f>
        <v>142.69474355588895</v>
      </c>
    </row>
    <row r="17" spans="1:10" ht="15">
      <c r="A17" s="12" t="s">
        <v>153</v>
      </c>
      <c r="B17" s="12">
        <v>-5.7312</v>
      </c>
      <c r="C17" s="12">
        <v>31.9075</v>
      </c>
      <c r="D17" s="12">
        <v>1.9267</v>
      </c>
      <c r="E17" s="12">
        <v>-2.64389801</v>
      </c>
      <c r="F17" s="12">
        <v>-0.23937446</v>
      </c>
      <c r="G17" s="12">
        <v>2.69972072</v>
      </c>
      <c r="H17" s="4">
        <f>B17+Parameters!$B$5</f>
        <v>2516594.2688</v>
      </c>
      <c r="I17" s="4">
        <f>C17+Parameters!$B$6</f>
        <v>6856546.9075</v>
      </c>
      <c r="J17" s="4">
        <f>D17+Parameters!$B$7</f>
        <v>142.80204355588896</v>
      </c>
    </row>
    <row r="18" spans="1:10" ht="15">
      <c r="A18" s="12" t="s">
        <v>154</v>
      </c>
      <c r="B18" s="12">
        <v>-8.7257</v>
      </c>
      <c r="C18" s="12">
        <v>36.8515</v>
      </c>
      <c r="D18" s="12">
        <v>2.0326</v>
      </c>
      <c r="E18" s="12">
        <v>-2.47622195</v>
      </c>
      <c r="F18" s="12">
        <v>-0.23155846</v>
      </c>
      <c r="G18" s="12">
        <v>2.83144835</v>
      </c>
      <c r="H18" s="4">
        <f>B18+Parameters!$B$5</f>
        <v>2516591.2743</v>
      </c>
      <c r="I18" s="4">
        <f>C18+Parameters!$B$6</f>
        <v>6856551.8515</v>
      </c>
      <c r="J18" s="4">
        <f>D18+Parameters!$B$7</f>
        <v>142.90794355588895</v>
      </c>
    </row>
    <row r="19" spans="1:10" ht="15">
      <c r="A19" s="12" t="s">
        <v>155</v>
      </c>
      <c r="B19" s="12">
        <v>-6.9444</v>
      </c>
      <c r="C19" s="12">
        <v>38.2126</v>
      </c>
      <c r="D19" s="12">
        <v>2.0392</v>
      </c>
      <c r="E19" s="12">
        <v>-2.34628245</v>
      </c>
      <c r="F19" s="12">
        <v>-0.1284221</v>
      </c>
      <c r="G19" s="12">
        <v>2.98858585</v>
      </c>
      <c r="H19" s="4">
        <f>B19+Parameters!$B$5</f>
        <v>2516593.0556</v>
      </c>
      <c r="I19" s="4">
        <f>C19+Parameters!$B$6</f>
        <v>6856553.2126</v>
      </c>
      <c r="J19" s="4">
        <f>D19+Parameters!$B$7</f>
        <v>142.91454355588894</v>
      </c>
    </row>
    <row r="20" spans="1:10" ht="15">
      <c r="A20" s="12" t="s">
        <v>156</v>
      </c>
      <c r="B20" s="12">
        <v>-7.9845</v>
      </c>
      <c r="C20" s="12">
        <v>40.487</v>
      </c>
      <c r="D20" s="12">
        <v>2.1059</v>
      </c>
      <c r="E20" s="12">
        <v>-2.2595949</v>
      </c>
      <c r="F20" s="12">
        <v>-0.17811322</v>
      </c>
      <c r="G20" s="12">
        <v>2.97932298</v>
      </c>
      <c r="H20" s="4">
        <f>B20+Parameters!$B$5</f>
        <v>2516592.0155</v>
      </c>
      <c r="I20" s="4">
        <f>C20+Parameters!$B$6</f>
        <v>6856555.487</v>
      </c>
      <c r="J20" s="4">
        <f>D20+Parameters!$B$7</f>
        <v>142.98124355588894</v>
      </c>
    </row>
    <row r="21" spans="1:10" ht="15">
      <c r="A21" s="12" t="s">
        <v>157</v>
      </c>
      <c r="B21" s="12">
        <v>-10.3085</v>
      </c>
      <c r="C21" s="12">
        <v>39.9224</v>
      </c>
      <c r="D21" s="12">
        <v>1.9937</v>
      </c>
      <c r="E21" s="12">
        <v>-2.30038329</v>
      </c>
      <c r="F21" s="12">
        <v>-0.35695273</v>
      </c>
      <c r="G21" s="12">
        <v>2.82074133</v>
      </c>
      <c r="H21" s="4">
        <f>B21+Parameters!$B$5</f>
        <v>2516589.6915</v>
      </c>
      <c r="I21" s="4">
        <f>C21+Parameters!$B$6</f>
        <v>6856554.9224</v>
      </c>
      <c r="J21" s="4">
        <f>D21+Parameters!$B$7</f>
        <v>142.86904355588894</v>
      </c>
    </row>
    <row r="22" spans="1:10" ht="15">
      <c r="A22" s="12"/>
      <c r="B22" s="12"/>
      <c r="C22" s="12"/>
      <c r="D22" s="12"/>
      <c r="E22" s="12"/>
      <c r="F22" s="12"/>
      <c r="G22" s="12"/>
      <c r="H22" s="4"/>
      <c r="I22" s="4"/>
      <c r="J22" s="4"/>
    </row>
    <row r="23" spans="1:10" ht="15">
      <c r="A23" s="12"/>
      <c r="B23" s="12"/>
      <c r="C23" s="12"/>
      <c r="D23" s="12"/>
      <c r="E23" s="12"/>
      <c r="F23" s="12"/>
      <c r="G23" s="12"/>
      <c r="H23" s="4"/>
      <c r="I23" s="4"/>
      <c r="J23" s="4"/>
    </row>
    <row r="24" spans="1:10" ht="15">
      <c r="A24" s="12"/>
      <c r="B24" s="12"/>
      <c r="C24" s="12"/>
      <c r="D24" s="12"/>
      <c r="E24" s="12"/>
      <c r="F24" s="12"/>
      <c r="G24" s="12"/>
      <c r="H24" s="4"/>
      <c r="I24" s="4"/>
      <c r="J24" s="4"/>
    </row>
    <row r="25" spans="1:10" ht="15">
      <c r="A25" s="12"/>
      <c r="B25" s="12"/>
      <c r="C25" s="12"/>
      <c r="D25" s="12"/>
      <c r="E25" s="12"/>
      <c r="F25" s="12"/>
      <c r="G25" s="12"/>
      <c r="H25" s="4"/>
      <c r="I25" s="4"/>
      <c r="J25" s="4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C1">
      <selection activeCell="S3" sqref="S3:U30"/>
    </sheetView>
  </sheetViews>
  <sheetFormatPr defaultColWidth="9.140625" defaultRowHeight="15"/>
  <cols>
    <col min="1" max="1" width="13.140625" style="0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10</v>
      </c>
      <c r="B3" s="9">
        <v>180</v>
      </c>
      <c r="C3" s="9">
        <v>0</v>
      </c>
      <c r="D3" s="9" t="s">
        <v>163</v>
      </c>
      <c r="E3" s="11">
        <f>VLOOKUP($A3,'gcp_rotation&amp;shift'!$A$1:$J$52,8,FALSE)</f>
        <v>5.486370743717998</v>
      </c>
      <c r="F3" s="11">
        <f>VLOOKUP($A3,'gcp_rotation&amp;shift'!$A$1:$J$52,9,FALSE)</f>
        <v>11.07881177123636</v>
      </c>
      <c r="G3" s="11">
        <f>VLOOKUP($A3,'gcp_rotation&amp;shift'!$A$1:$J$52,10,FALSE)</f>
        <v>0.4070000000000107</v>
      </c>
      <c r="H3" s="4">
        <f>(Parameters!$B$10+Parameters!$B$11)-(Parameters!$B$10+Parameters!$B$12)</f>
        <v>0.08200000000000007</v>
      </c>
      <c r="I3">
        <f aca="true" t="shared" si="0" ref="I3:I9">RADIANS(C3)</f>
        <v>0</v>
      </c>
      <c r="J3">
        <f aca="true" t="shared" si="1" ref="J3:J9">H3*COS(I3)</f>
        <v>0.08200000000000007</v>
      </c>
      <c r="K3">
        <f aca="true" t="shared" si="2" ref="K3:K9">IF(B3-90&gt;0,B3-90,B3-90+360)</f>
        <v>90</v>
      </c>
      <c r="L3">
        <f aca="true" t="shared" si="3" ref="L3:L9">IF(K3&gt;=180,RADIANS(360-K3),-RADIANS(K3))</f>
        <v>-1.5707963267948966</v>
      </c>
      <c r="M3">
        <f aca="true" t="shared" si="4" ref="M3:M9">J3*COS(L3)</f>
        <v>5.0231086651253465E-18</v>
      </c>
      <c r="N3">
        <f aca="true" t="shared" si="5" ref="N3:N9">J3*SIN(L3)</f>
        <v>-0.08200000000000007</v>
      </c>
      <c r="O3">
        <f aca="true" t="shared" si="6" ref="O3:O9">H3*SIN(I3)</f>
        <v>0</v>
      </c>
      <c r="P3" s="10">
        <f>E3+M3</f>
        <v>5.486370743717998</v>
      </c>
      <c r="Q3" s="10">
        <f aca="true" t="shared" si="7" ref="P3:Q9">F3+N3</f>
        <v>10.99681177123636</v>
      </c>
      <c r="R3" s="10">
        <f>G3+Parameters!$B$10+Parameters!$B$12+O3</f>
        <v>1.9410000000000107</v>
      </c>
      <c r="S3" s="4">
        <f>P3+Parameters!$B$5</f>
        <v>2516605.4863707437</v>
      </c>
      <c r="T3" s="4">
        <f>Q3+Parameters!$B$6</f>
        <v>6856525.996811771</v>
      </c>
      <c r="U3" s="4">
        <f>R3+Parameters!$B$7</f>
        <v>142.81634355588895</v>
      </c>
    </row>
    <row r="4" spans="1:21" ht="15">
      <c r="A4" s="9" t="s">
        <v>11</v>
      </c>
      <c r="B4" s="9">
        <v>180</v>
      </c>
      <c r="C4" s="9">
        <v>0</v>
      </c>
      <c r="D4" s="9" t="s">
        <v>164</v>
      </c>
      <c r="E4" s="11">
        <f>VLOOKUP($A4,'gcp_rotation&amp;shift'!$A$1:$J$52,8,FALSE)</f>
        <v>1.1762201683595777</v>
      </c>
      <c r="F4" s="11">
        <f>VLOOKUP($A4,'gcp_rotation&amp;shift'!$A$1:$J$52,9,FALSE)</f>
        <v>10.890652216039598</v>
      </c>
      <c r="G4" s="11">
        <f>VLOOKUP($A4,'gcp_rotation&amp;shift'!$A$1:$J$52,10,FALSE)</f>
        <v>0.27600000000001046</v>
      </c>
      <c r="H4" s="4">
        <f>(Parameters!$B$10+Parameters!$B$11)-(Parameters!$B$10+Parameters!$B$12)</f>
        <v>0.08200000000000007</v>
      </c>
      <c r="I4">
        <f t="shared" si="0"/>
        <v>0</v>
      </c>
      <c r="J4">
        <f t="shared" si="1"/>
        <v>0.08200000000000007</v>
      </c>
      <c r="K4">
        <f t="shared" si="2"/>
        <v>90</v>
      </c>
      <c r="L4">
        <f t="shared" si="3"/>
        <v>-1.5707963267948966</v>
      </c>
      <c r="M4">
        <f t="shared" si="4"/>
        <v>5.0231086651253465E-18</v>
      </c>
      <c r="N4">
        <f t="shared" si="5"/>
        <v>-0.08200000000000007</v>
      </c>
      <c r="O4">
        <f t="shared" si="6"/>
        <v>0</v>
      </c>
      <c r="P4" s="10">
        <f t="shared" si="7"/>
        <v>1.1762201683595777</v>
      </c>
      <c r="Q4" s="10">
        <f t="shared" si="7"/>
        <v>10.808652216039597</v>
      </c>
      <c r="R4" s="10">
        <f>G4+Parameters!$B$10+Parameters!$B$12+O4</f>
        <v>1.8100000000000105</v>
      </c>
      <c r="S4" s="4">
        <f>P4+Parameters!$B$5</f>
        <v>2516601.1762201684</v>
      </c>
      <c r="T4" s="4">
        <f>Q4+Parameters!$B$6</f>
        <v>6856525.808652216</v>
      </c>
      <c r="U4" s="4">
        <f>R4+Parameters!$B$7</f>
        <v>142.68534355588895</v>
      </c>
    </row>
    <row r="5" spans="1:21" ht="15">
      <c r="A5" s="9" t="s">
        <v>18</v>
      </c>
      <c r="B5" s="9">
        <v>180</v>
      </c>
      <c r="C5" s="9">
        <v>0</v>
      </c>
      <c r="D5" s="9" t="s">
        <v>165</v>
      </c>
      <c r="E5" s="11">
        <f>VLOOKUP($A5,'gcp_rotation&amp;shift'!$A$1:$J$52,8,FALSE)</f>
        <v>-2.2038996131159365</v>
      </c>
      <c r="F5" s="11">
        <f>VLOOKUP($A5,'gcp_rotation&amp;shift'!$A$1:$J$52,9,FALSE)</f>
        <v>14.548692437820137</v>
      </c>
      <c r="G5" s="11">
        <f>VLOOKUP($A5,'gcp_rotation&amp;shift'!$A$1:$J$52,10,FALSE)</f>
        <v>0.23099999999999454</v>
      </c>
      <c r="H5" s="4">
        <f>(Parameters!$B$10+Parameters!$B$11)-(Parameters!$B$10+Parameters!$B$12)</f>
        <v>0.08200000000000007</v>
      </c>
      <c r="I5">
        <f t="shared" si="0"/>
        <v>0</v>
      </c>
      <c r="J5">
        <f t="shared" si="1"/>
        <v>0.08200000000000007</v>
      </c>
      <c r="K5">
        <f t="shared" si="2"/>
        <v>90</v>
      </c>
      <c r="L5">
        <f t="shared" si="3"/>
        <v>-1.5707963267948966</v>
      </c>
      <c r="M5">
        <f t="shared" si="4"/>
        <v>5.0231086651253465E-18</v>
      </c>
      <c r="N5">
        <f t="shared" si="5"/>
        <v>-0.08200000000000007</v>
      </c>
      <c r="O5">
        <f t="shared" si="6"/>
        <v>0</v>
      </c>
      <c r="P5" s="10">
        <f t="shared" si="7"/>
        <v>-2.2038996131159365</v>
      </c>
      <c r="Q5" s="10">
        <f t="shared" si="7"/>
        <v>14.466692437820136</v>
      </c>
      <c r="R5" s="10">
        <f>G5+Parameters!$B$10+Parameters!$B$12+O5</f>
        <v>1.7649999999999946</v>
      </c>
      <c r="S5" s="4">
        <f>P5+Parameters!$B$5</f>
        <v>2516597.796100387</v>
      </c>
      <c r="T5" s="4">
        <f>Q5+Parameters!$B$6</f>
        <v>6856529.466692437</v>
      </c>
      <c r="U5" s="4">
        <f>R5+Parameters!$B$7</f>
        <v>142.64034355588893</v>
      </c>
    </row>
    <row r="6" spans="1:21" ht="15">
      <c r="A6" s="9" t="s">
        <v>23</v>
      </c>
      <c r="B6" s="9">
        <v>180</v>
      </c>
      <c r="C6" s="9">
        <v>0</v>
      </c>
      <c r="D6" s="9" t="s">
        <v>166</v>
      </c>
      <c r="E6" s="11">
        <f>VLOOKUP($A6,'gcp_rotation&amp;shift'!$A$1:$J$52,8,FALSE)</f>
        <v>-2.7912526903674006</v>
      </c>
      <c r="F6" s="11">
        <f>VLOOKUP($A6,'gcp_rotation&amp;shift'!$A$1:$J$52,9,FALSE)</f>
        <v>17.82354714628309</v>
      </c>
      <c r="G6" s="11">
        <f>VLOOKUP($A6,'gcp_rotation&amp;shift'!$A$1:$J$52,10,FALSE)</f>
        <v>0.29599999999999227</v>
      </c>
      <c r="H6" s="4">
        <f>(Parameters!$B$10+Parameters!$B$11)-(Parameters!$B$10+Parameters!$B$12)</f>
        <v>0.08200000000000007</v>
      </c>
      <c r="I6">
        <f t="shared" si="0"/>
        <v>0</v>
      </c>
      <c r="J6">
        <f t="shared" si="1"/>
        <v>0.08200000000000007</v>
      </c>
      <c r="K6">
        <f t="shared" si="2"/>
        <v>90</v>
      </c>
      <c r="L6">
        <f t="shared" si="3"/>
        <v>-1.5707963267948966</v>
      </c>
      <c r="M6">
        <f t="shared" si="4"/>
        <v>5.0231086651253465E-18</v>
      </c>
      <c r="N6">
        <f t="shared" si="5"/>
        <v>-0.08200000000000007</v>
      </c>
      <c r="O6">
        <f t="shared" si="6"/>
        <v>0</v>
      </c>
      <c r="P6" s="10">
        <f t="shared" si="7"/>
        <v>-2.7912526903674006</v>
      </c>
      <c r="Q6" s="10">
        <f t="shared" si="7"/>
        <v>17.74154714628309</v>
      </c>
      <c r="R6" s="10">
        <f>G6+Parameters!$B$10+Parameters!$B$12+O6</f>
        <v>1.8299999999999923</v>
      </c>
      <c r="S6" s="4">
        <f>P6+Parameters!$B$5</f>
        <v>2516597.2087473096</v>
      </c>
      <c r="T6" s="4">
        <f>Q6+Parameters!$B$6</f>
        <v>6856532.741547146</v>
      </c>
      <c r="U6" s="4">
        <f>R6+Parameters!$B$7</f>
        <v>142.70534355588893</v>
      </c>
    </row>
    <row r="7" spans="1:21" ht="15">
      <c r="A7" s="9" t="s">
        <v>17</v>
      </c>
      <c r="B7" s="9">
        <v>180</v>
      </c>
      <c r="C7" s="9">
        <v>0</v>
      </c>
      <c r="D7" s="9" t="s">
        <v>167</v>
      </c>
      <c r="E7" s="11">
        <f>VLOOKUP($A7,'gcp_rotation&amp;shift'!$A$1:$J$52,8,FALSE)</f>
        <v>2.2534986967220902</v>
      </c>
      <c r="F7" s="11">
        <f>VLOOKUP($A7,'gcp_rotation&amp;shift'!$A$1:$J$52,9,FALSE)</f>
        <v>15.705392185598612</v>
      </c>
      <c r="G7" s="11">
        <f>VLOOKUP($A7,'gcp_rotation&amp;shift'!$A$1:$J$52,10,FALSE)</f>
        <v>0.3429999999999893</v>
      </c>
      <c r="H7" s="4">
        <f>(Parameters!$B$10+Parameters!$B$11)-(Parameters!$B$10+Parameters!$B$12)</f>
        <v>0.08200000000000007</v>
      </c>
      <c r="I7">
        <f t="shared" si="0"/>
        <v>0</v>
      </c>
      <c r="J7">
        <f t="shared" si="1"/>
        <v>0.08200000000000007</v>
      </c>
      <c r="K7">
        <f t="shared" si="2"/>
        <v>90</v>
      </c>
      <c r="L7">
        <f t="shared" si="3"/>
        <v>-1.5707963267948966</v>
      </c>
      <c r="M7">
        <f t="shared" si="4"/>
        <v>5.0231086651253465E-18</v>
      </c>
      <c r="N7">
        <f t="shared" si="5"/>
        <v>-0.08200000000000007</v>
      </c>
      <c r="O7">
        <f t="shared" si="6"/>
        <v>0</v>
      </c>
      <c r="P7" s="10">
        <f t="shared" si="7"/>
        <v>2.2534986967220902</v>
      </c>
      <c r="Q7" s="10">
        <f t="shared" si="7"/>
        <v>15.623392185598611</v>
      </c>
      <c r="R7" s="10">
        <f>G7+Parameters!$B$10+Parameters!$B$12+O7</f>
        <v>1.8769999999999893</v>
      </c>
      <c r="S7" s="4">
        <f>P7+Parameters!$B$5</f>
        <v>2516602.2534986967</v>
      </c>
      <c r="T7" s="4">
        <f>Q7+Parameters!$B$6</f>
        <v>6856530.623392185</v>
      </c>
      <c r="U7" s="4">
        <f>R7+Parameters!$B$7</f>
        <v>142.75234355588893</v>
      </c>
    </row>
    <row r="8" spans="1:21" ht="15">
      <c r="A8" s="9" t="s">
        <v>16</v>
      </c>
      <c r="B8" s="9">
        <v>180</v>
      </c>
      <c r="C8" s="9">
        <v>0</v>
      </c>
      <c r="D8" s="9" t="s">
        <v>168</v>
      </c>
      <c r="E8" s="11">
        <f>VLOOKUP($A8,'gcp_rotation&amp;shift'!$A$1:$J$52,8,FALSE)</f>
        <v>4.192438424099237</v>
      </c>
      <c r="F8" s="11">
        <f>VLOOKUP($A8,'gcp_rotation&amp;shift'!$A$1:$J$52,9,FALSE)</f>
        <v>15.455140843987465</v>
      </c>
      <c r="G8" s="11">
        <f>VLOOKUP($A8,'gcp_rotation&amp;shift'!$A$1:$J$52,10,FALSE)</f>
        <v>0.3669999999999902</v>
      </c>
      <c r="H8" s="4">
        <f>(Parameters!$B$10+Parameters!$B$11)-(Parameters!$B$10+Parameters!$B$12)</f>
        <v>0.08200000000000007</v>
      </c>
      <c r="I8">
        <f t="shared" si="0"/>
        <v>0</v>
      </c>
      <c r="J8">
        <f t="shared" si="1"/>
        <v>0.08200000000000007</v>
      </c>
      <c r="K8">
        <f t="shared" si="2"/>
        <v>90</v>
      </c>
      <c r="L8">
        <f t="shared" si="3"/>
        <v>-1.5707963267948966</v>
      </c>
      <c r="M8">
        <f t="shared" si="4"/>
        <v>5.0231086651253465E-18</v>
      </c>
      <c r="N8">
        <f t="shared" si="5"/>
        <v>-0.08200000000000007</v>
      </c>
      <c r="O8">
        <f t="shared" si="6"/>
        <v>0</v>
      </c>
      <c r="P8" s="10">
        <f t="shared" si="7"/>
        <v>4.192438424099237</v>
      </c>
      <c r="Q8" s="10">
        <f t="shared" si="7"/>
        <v>15.373140843987464</v>
      </c>
      <c r="R8" s="10">
        <f>G8+Parameters!$B$10+Parameters!$B$12+O8</f>
        <v>1.9009999999999903</v>
      </c>
      <c r="S8" s="4">
        <f>P8+Parameters!$B$5</f>
        <v>2516604.192438424</v>
      </c>
      <c r="T8" s="4">
        <f>Q8+Parameters!$B$6</f>
        <v>6856530.373140844</v>
      </c>
      <c r="U8" s="4">
        <f>R8+Parameters!$B$7</f>
        <v>142.77634355588893</v>
      </c>
    </row>
    <row r="9" spans="1:21" ht="15">
      <c r="A9" s="9" t="s">
        <v>21</v>
      </c>
      <c r="B9" s="9">
        <v>180</v>
      </c>
      <c r="C9" s="9">
        <v>0</v>
      </c>
      <c r="D9" s="9" t="s">
        <v>169</v>
      </c>
      <c r="E9" s="11">
        <f>VLOOKUP($A9,'gcp_rotation&amp;shift'!$A$1:$J$52,8,FALSE)</f>
        <v>4.712169231381267</v>
      </c>
      <c r="F9" s="11">
        <f>VLOOKUP($A9,'gcp_rotation&amp;shift'!$A$1:$J$52,9,FALSE)</f>
        <v>19.42591959517449</v>
      </c>
      <c r="G9" s="11">
        <f>VLOOKUP($A9,'gcp_rotation&amp;shift'!$A$1:$J$52,10,FALSE)</f>
        <v>0.4350000000000023</v>
      </c>
      <c r="H9" s="4">
        <f>(Parameters!$B$10+Parameters!$B$11)-(Parameters!$B$10+Parameters!$B$12)</f>
        <v>0.08200000000000007</v>
      </c>
      <c r="I9">
        <f t="shared" si="0"/>
        <v>0</v>
      </c>
      <c r="J9">
        <f t="shared" si="1"/>
        <v>0.08200000000000007</v>
      </c>
      <c r="K9">
        <f t="shared" si="2"/>
        <v>90</v>
      </c>
      <c r="L9">
        <f t="shared" si="3"/>
        <v>-1.5707963267948966</v>
      </c>
      <c r="M9">
        <f t="shared" si="4"/>
        <v>5.0231086651253465E-18</v>
      </c>
      <c r="N9">
        <f t="shared" si="5"/>
        <v>-0.08200000000000007</v>
      </c>
      <c r="O9">
        <f t="shared" si="6"/>
        <v>0</v>
      </c>
      <c r="P9" s="10">
        <f t="shared" si="7"/>
        <v>4.712169231381267</v>
      </c>
      <c r="Q9" s="10">
        <f t="shared" si="7"/>
        <v>19.34391959517449</v>
      </c>
      <c r="R9" s="10">
        <f>G9+Parameters!$B$10+Parameters!$B$12+O9</f>
        <v>1.9690000000000023</v>
      </c>
      <c r="S9" s="4">
        <f>P9+Parameters!$B$5</f>
        <v>2516604.7121692314</v>
      </c>
      <c r="T9" s="4">
        <f>Q9+Parameters!$B$6</f>
        <v>6856534.343919595</v>
      </c>
      <c r="U9" s="4">
        <f>R9+Parameters!$B$7</f>
        <v>142.84434355588894</v>
      </c>
    </row>
    <row r="10" spans="1:21" ht="15">
      <c r="A10" s="9" t="s">
        <v>22</v>
      </c>
      <c r="B10" s="9">
        <v>180</v>
      </c>
      <c r="C10" s="9">
        <v>0</v>
      </c>
      <c r="D10" s="9" t="s">
        <v>170</v>
      </c>
      <c r="E10" s="11">
        <f>VLOOKUP($A10,'gcp_rotation&amp;shift'!$A$1:$J$52,8,FALSE)</f>
        <v>2.4491386599838734</v>
      </c>
      <c r="F10" s="11">
        <f>VLOOKUP($A10,'gcp_rotation&amp;shift'!$A$1:$J$52,9,FALSE)</f>
        <v>20.774883876554668</v>
      </c>
      <c r="G10" s="11">
        <f>VLOOKUP($A10,'gcp_rotation&amp;shift'!$A$1:$J$52,10,FALSE)</f>
        <v>0.3810000000000002</v>
      </c>
      <c r="H10" s="4">
        <f>(Parameters!$B$10+Parameters!$B$11)-(Parameters!$B$10+Parameters!$B$12)</f>
        <v>0.08200000000000007</v>
      </c>
      <c r="I10">
        <f>RADIANS(C10)</f>
        <v>0</v>
      </c>
      <c r="J10">
        <f>H10*COS(I10)</f>
        <v>0.08200000000000007</v>
      </c>
      <c r="K10">
        <f>IF(B10-90&gt;0,B10-90,B10-90+360)</f>
        <v>90</v>
      </c>
      <c r="L10">
        <f>IF(K10&gt;=180,RADIANS(360-K10),-RADIANS(K10))</f>
        <v>-1.5707963267948966</v>
      </c>
      <c r="M10">
        <f>J10*COS(L10)</f>
        <v>5.0231086651253465E-18</v>
      </c>
      <c r="N10">
        <f>J10*SIN(L10)</f>
        <v>-0.08200000000000007</v>
      </c>
      <c r="O10">
        <f>H10*SIN(I10)</f>
        <v>0</v>
      </c>
      <c r="P10" s="10">
        <f aca="true" t="shared" si="8" ref="P10:Q12">E10+M10</f>
        <v>2.4491386599838734</v>
      </c>
      <c r="Q10" s="10">
        <f t="shared" si="8"/>
        <v>20.692883876554667</v>
      </c>
      <c r="R10" s="10">
        <f>G10+Parameters!$B$10+Parameters!$B$12+O10</f>
        <v>1.9150000000000003</v>
      </c>
      <c r="S10" s="4">
        <f>P10+Parameters!$B$5</f>
        <v>2516602.44913866</v>
      </c>
      <c r="T10" s="4">
        <f>Q10+Parameters!$B$6</f>
        <v>6856535.692883876</v>
      </c>
      <c r="U10" s="4">
        <f>R10+Parameters!$B$7</f>
        <v>142.79034355588894</v>
      </c>
    </row>
    <row r="11" spans="1:21" ht="15">
      <c r="A11" s="9" t="s">
        <v>29</v>
      </c>
      <c r="B11" s="9">
        <v>180</v>
      </c>
      <c r="C11" s="9">
        <v>0</v>
      </c>
      <c r="D11" s="9" t="s">
        <v>171</v>
      </c>
      <c r="E11" s="11">
        <f>VLOOKUP($A11,'gcp_rotation&amp;shift'!$A$1:$J$52,8,FALSE)</f>
        <v>1.47200700128451</v>
      </c>
      <c r="F11" s="11">
        <f>VLOOKUP($A11,'gcp_rotation&amp;shift'!$A$1:$J$52,9,FALSE)</f>
        <v>21.935327637009323</v>
      </c>
      <c r="G11" s="11">
        <f>VLOOKUP($A11,'gcp_rotation&amp;shift'!$A$1:$J$52,10,FALSE)</f>
        <v>0.36000000000001364</v>
      </c>
      <c r="H11" s="4">
        <f>(Parameters!$B$10+Parameters!$B$11)-(Parameters!$B$10+Parameters!$B$12)</f>
        <v>0.08200000000000007</v>
      </c>
      <c r="I11">
        <f>RADIANS(C11)</f>
        <v>0</v>
      </c>
      <c r="J11">
        <f>H11*COS(I11)</f>
        <v>0.08200000000000007</v>
      </c>
      <c r="K11">
        <f>IF(B11-90&gt;0,B11-90,B11-90+360)</f>
        <v>90</v>
      </c>
      <c r="L11">
        <f>IF(K11&gt;=180,RADIANS(360-K11),-RADIANS(K11))</f>
        <v>-1.5707963267948966</v>
      </c>
      <c r="M11">
        <f>J11*COS(L11)</f>
        <v>5.0231086651253465E-18</v>
      </c>
      <c r="N11">
        <f>J11*SIN(L11)</f>
        <v>-0.08200000000000007</v>
      </c>
      <c r="O11">
        <f>H11*SIN(I11)</f>
        <v>0</v>
      </c>
      <c r="P11" s="10">
        <f t="shared" si="8"/>
        <v>1.47200700128451</v>
      </c>
      <c r="Q11" s="10">
        <f t="shared" si="8"/>
        <v>21.853327637009322</v>
      </c>
      <c r="R11" s="10">
        <f>G11+Parameters!$B$10+Parameters!$B$12+O11</f>
        <v>1.8940000000000137</v>
      </c>
      <c r="S11" s="4">
        <f>P11+Parameters!$B$5</f>
        <v>2516601.4720070013</v>
      </c>
      <c r="T11" s="4">
        <f>Q11+Parameters!$B$6</f>
        <v>6856536.853327637</v>
      </c>
      <c r="U11" s="4">
        <f>R11+Parameters!$B$7</f>
        <v>142.76934355588895</v>
      </c>
    </row>
    <row r="12" spans="1:21" ht="15">
      <c r="A12" s="9" t="s">
        <v>28</v>
      </c>
      <c r="B12" s="9">
        <v>180</v>
      </c>
      <c r="C12" s="9">
        <v>0</v>
      </c>
      <c r="D12" s="9" t="s">
        <v>172</v>
      </c>
      <c r="E12" s="11">
        <f>VLOOKUP($A12,'gcp_rotation&amp;shift'!$A$1:$J$52,8,FALSE)</f>
        <v>-0.17473649187013507</v>
      </c>
      <c r="F12" s="11">
        <f>VLOOKUP($A12,'gcp_rotation&amp;shift'!$A$1:$J$52,9,FALSE)</f>
        <v>19.98478313162923</v>
      </c>
      <c r="G12" s="11">
        <f>VLOOKUP($A12,'gcp_rotation&amp;shift'!$A$1:$J$52,10,FALSE)</f>
        <v>0.257000000000005</v>
      </c>
      <c r="H12" s="4">
        <f>(Parameters!$B$10+Parameters!$B$11)-(Parameters!$B$10+Parameters!$B$12)</f>
        <v>0.08200000000000007</v>
      </c>
      <c r="I12">
        <f>RADIANS(C12)</f>
        <v>0</v>
      </c>
      <c r="J12">
        <f>H12*COS(I12)</f>
        <v>0.08200000000000007</v>
      </c>
      <c r="K12">
        <f>IF(B12-90&gt;0,B12-90,B12-90+360)</f>
        <v>90</v>
      </c>
      <c r="L12">
        <f>IF(K12&gt;=180,RADIANS(360-K12),-RADIANS(K12))</f>
        <v>-1.5707963267948966</v>
      </c>
      <c r="M12">
        <f>J12*COS(L12)</f>
        <v>5.0231086651253465E-18</v>
      </c>
      <c r="N12">
        <f>J12*SIN(L12)</f>
        <v>-0.08200000000000007</v>
      </c>
      <c r="O12">
        <f>H12*SIN(I12)</f>
        <v>0</v>
      </c>
      <c r="P12" s="10">
        <f t="shared" si="8"/>
        <v>-0.17473649187013507</v>
      </c>
      <c r="Q12" s="10">
        <f t="shared" si="8"/>
        <v>19.902783131629228</v>
      </c>
      <c r="R12" s="10">
        <f>G12+Parameters!$B$10+Parameters!$B$12+O12</f>
        <v>1.791000000000005</v>
      </c>
      <c r="S12" s="4">
        <f>P12+Parameters!$B$5</f>
        <v>2516599.825263508</v>
      </c>
      <c r="T12" s="4">
        <f>Q12+Parameters!$B$6</f>
        <v>6856534.902783131</v>
      </c>
      <c r="U12" s="4">
        <f>R12+Parameters!$B$7</f>
        <v>142.66634355588894</v>
      </c>
    </row>
    <row r="13" spans="1:21" ht="15">
      <c r="A13" s="9" t="s">
        <v>27</v>
      </c>
      <c r="B13" s="9">
        <v>180</v>
      </c>
      <c r="C13" s="9">
        <v>0</v>
      </c>
      <c r="D13" s="9" t="s">
        <v>173</v>
      </c>
      <c r="E13" s="11">
        <f>VLOOKUP($A13,'gcp_rotation&amp;shift'!$A$1:$J$52,8,FALSE)</f>
        <v>-0.5754172741435468</v>
      </c>
      <c r="F13" s="11">
        <f>VLOOKUP($A13,'gcp_rotation&amp;shift'!$A$1:$J$52,9,FALSE)</f>
        <v>20.767440726049244</v>
      </c>
      <c r="G13" s="11">
        <f>VLOOKUP($A13,'gcp_rotation&amp;shift'!$A$1:$J$52,10,FALSE)</f>
        <v>0.44599999999999795</v>
      </c>
      <c r="H13" s="4">
        <f>(Parameters!$B$10+Parameters!$B$11)-(Parameters!$B$10+Parameters!$B$12)</f>
        <v>0.08200000000000007</v>
      </c>
      <c r="I13">
        <f aca="true" t="shared" si="9" ref="I13:I30">RADIANS(C13)</f>
        <v>0</v>
      </c>
      <c r="J13">
        <f aca="true" t="shared" si="10" ref="J13:J30">H13*COS(I13)</f>
        <v>0.08200000000000007</v>
      </c>
      <c r="K13">
        <f aca="true" t="shared" si="11" ref="K13:K30">IF(B13-90&gt;0,B13-90,B13-90+360)</f>
        <v>90</v>
      </c>
      <c r="L13">
        <f aca="true" t="shared" si="12" ref="L13:L30">IF(K13&gt;=180,RADIANS(360-K13),-RADIANS(K13))</f>
        <v>-1.5707963267948966</v>
      </c>
      <c r="M13">
        <f aca="true" t="shared" si="13" ref="M13:M30">J13*COS(L13)</f>
        <v>5.0231086651253465E-18</v>
      </c>
      <c r="N13">
        <f aca="true" t="shared" si="14" ref="N13:N30">J13*SIN(L13)</f>
        <v>-0.08200000000000007</v>
      </c>
      <c r="O13">
        <f aca="true" t="shared" si="15" ref="O13:O30">H13*SIN(I13)</f>
        <v>0</v>
      </c>
      <c r="P13" s="10">
        <f aca="true" t="shared" si="16" ref="P13:P30">E13+M13</f>
        <v>-0.5754172741435468</v>
      </c>
      <c r="Q13" s="10">
        <f aca="true" t="shared" si="17" ref="Q13:Q30">F13+N13</f>
        <v>20.685440726049244</v>
      </c>
      <c r="R13" s="10">
        <f>G13+Parameters!$B$10+Parameters!$B$12+O13</f>
        <v>1.979999999999998</v>
      </c>
      <c r="S13" s="4">
        <f>P13+Parameters!$B$5</f>
        <v>2516599.424582726</v>
      </c>
      <c r="T13" s="4">
        <f>Q13+Parameters!$B$6</f>
        <v>6856535.685440726</v>
      </c>
      <c r="U13" s="4">
        <f>R13+Parameters!$B$7</f>
        <v>142.85534355588894</v>
      </c>
    </row>
    <row r="14" spans="1:21" ht="15">
      <c r="A14" s="9" t="s">
        <v>26</v>
      </c>
      <c r="B14" s="9">
        <v>180</v>
      </c>
      <c r="C14" s="9">
        <v>0</v>
      </c>
      <c r="D14" s="9" t="s">
        <v>174</v>
      </c>
      <c r="E14" s="11">
        <f>VLOOKUP($A14,'gcp_rotation&amp;shift'!$A$1:$J$52,8,FALSE)</f>
        <v>-1.7842514272779226</v>
      </c>
      <c r="F14" s="11">
        <f>VLOOKUP($A14,'gcp_rotation&amp;shift'!$A$1:$J$52,9,FALSE)</f>
        <v>20.38030768558383</v>
      </c>
      <c r="G14" s="11">
        <f>VLOOKUP($A14,'gcp_rotation&amp;shift'!$A$1:$J$52,10,FALSE)</f>
        <v>0.23900000000000432</v>
      </c>
      <c r="H14" s="4">
        <f>(Parameters!$B$10+Parameters!$B$11)-(Parameters!$B$10+Parameters!$B$12)</f>
        <v>0.08200000000000007</v>
      </c>
      <c r="I14">
        <f t="shared" si="9"/>
        <v>0</v>
      </c>
      <c r="J14">
        <f t="shared" si="10"/>
        <v>0.08200000000000007</v>
      </c>
      <c r="K14">
        <f t="shared" si="11"/>
        <v>90</v>
      </c>
      <c r="L14">
        <f t="shared" si="12"/>
        <v>-1.5707963267948966</v>
      </c>
      <c r="M14">
        <f t="shared" si="13"/>
        <v>5.0231086651253465E-18</v>
      </c>
      <c r="N14">
        <f t="shared" si="14"/>
        <v>-0.08200000000000007</v>
      </c>
      <c r="O14">
        <f t="shared" si="15"/>
        <v>0</v>
      </c>
      <c r="P14" s="10">
        <f t="shared" si="16"/>
        <v>-1.7842514272779226</v>
      </c>
      <c r="Q14" s="10">
        <f t="shared" si="17"/>
        <v>20.29830768558383</v>
      </c>
      <c r="R14" s="10">
        <f>G14+Parameters!$B$10+Parameters!$B$12+O14</f>
        <v>1.7730000000000044</v>
      </c>
      <c r="S14" s="4">
        <f>P14+Parameters!$B$5</f>
        <v>2516598.2157485727</v>
      </c>
      <c r="T14" s="4">
        <f>Q14+Parameters!$B$6</f>
        <v>6856535.298307685</v>
      </c>
      <c r="U14" s="4">
        <f>R14+Parameters!$B$7</f>
        <v>142.64834355588894</v>
      </c>
    </row>
    <row r="15" spans="1:21" ht="15">
      <c r="A15" s="9" t="s">
        <v>23</v>
      </c>
      <c r="B15" s="9">
        <v>180</v>
      </c>
      <c r="C15" s="9">
        <v>0</v>
      </c>
      <c r="D15" s="9" t="s">
        <v>175</v>
      </c>
      <c r="E15" s="11">
        <f>VLOOKUP($A15,'gcp_rotation&amp;shift'!$A$1:$J$52,8,FALSE)</f>
        <v>-2.7912526903674006</v>
      </c>
      <c r="F15" s="11">
        <f>VLOOKUP($A15,'gcp_rotation&amp;shift'!$A$1:$J$52,9,FALSE)</f>
        <v>17.82354714628309</v>
      </c>
      <c r="G15" s="11">
        <f>VLOOKUP($A15,'gcp_rotation&amp;shift'!$A$1:$J$52,10,FALSE)</f>
        <v>0.29599999999999227</v>
      </c>
      <c r="H15" s="4">
        <f>(Parameters!$B$10+Parameters!$B$11)-(Parameters!$B$10+Parameters!$B$12)</f>
        <v>0.08200000000000007</v>
      </c>
      <c r="I15">
        <f t="shared" si="9"/>
        <v>0</v>
      </c>
      <c r="J15">
        <f t="shared" si="10"/>
        <v>0.08200000000000007</v>
      </c>
      <c r="K15">
        <f t="shared" si="11"/>
        <v>90</v>
      </c>
      <c r="L15">
        <f t="shared" si="12"/>
        <v>-1.5707963267948966</v>
      </c>
      <c r="M15">
        <f t="shared" si="13"/>
        <v>5.0231086651253465E-18</v>
      </c>
      <c r="N15">
        <f t="shared" si="14"/>
        <v>-0.08200000000000007</v>
      </c>
      <c r="O15">
        <f t="shared" si="15"/>
        <v>0</v>
      </c>
      <c r="P15" s="10">
        <f t="shared" si="16"/>
        <v>-2.7912526903674006</v>
      </c>
      <c r="Q15" s="10">
        <f t="shared" si="17"/>
        <v>17.74154714628309</v>
      </c>
      <c r="R15" s="10">
        <f>G15+Parameters!$B$10+Parameters!$B$12+O15</f>
        <v>1.8299999999999923</v>
      </c>
      <c r="S15" s="4">
        <f>P15+Parameters!$B$5</f>
        <v>2516597.2087473096</v>
      </c>
      <c r="T15" s="4">
        <f>Q15+Parameters!$B$6</f>
        <v>6856532.741547146</v>
      </c>
      <c r="U15" s="4">
        <f>R15+Parameters!$B$7</f>
        <v>142.70534355588893</v>
      </c>
    </row>
    <row r="16" spans="1:21" ht="15">
      <c r="A16" s="9" t="s">
        <v>24</v>
      </c>
      <c r="B16" s="9">
        <v>180</v>
      </c>
      <c r="C16" s="9">
        <v>0</v>
      </c>
      <c r="D16" s="9" t="s">
        <v>176</v>
      </c>
      <c r="E16" s="11">
        <f>VLOOKUP($A16,'gcp_rotation&amp;shift'!$A$1:$J$52,8,FALSE)</f>
        <v>-6.576704875100404</v>
      </c>
      <c r="F16" s="11">
        <f>VLOOKUP($A16,'gcp_rotation&amp;shift'!$A$1:$J$52,9,FALSE)</f>
        <v>18.167738602496684</v>
      </c>
      <c r="G16" s="11">
        <f>VLOOKUP($A16,'gcp_rotation&amp;shift'!$A$1:$J$52,10,FALSE)</f>
        <v>0.2510000000000048</v>
      </c>
      <c r="H16" s="4">
        <f>(Parameters!$B$10+Parameters!$B$11)-(Parameters!$B$10+Parameters!$B$12)</f>
        <v>0.08200000000000007</v>
      </c>
      <c r="I16">
        <f t="shared" si="9"/>
        <v>0</v>
      </c>
      <c r="J16">
        <f t="shared" si="10"/>
        <v>0.08200000000000007</v>
      </c>
      <c r="K16">
        <f t="shared" si="11"/>
        <v>90</v>
      </c>
      <c r="L16">
        <f t="shared" si="12"/>
        <v>-1.5707963267948966</v>
      </c>
      <c r="M16">
        <f t="shared" si="13"/>
        <v>5.0231086651253465E-18</v>
      </c>
      <c r="N16">
        <f t="shared" si="14"/>
        <v>-0.08200000000000007</v>
      </c>
      <c r="O16">
        <f t="shared" si="15"/>
        <v>0</v>
      </c>
      <c r="P16" s="10">
        <f t="shared" si="16"/>
        <v>-6.576704875100404</v>
      </c>
      <c r="Q16" s="10">
        <f t="shared" si="17"/>
        <v>18.085738602496683</v>
      </c>
      <c r="R16" s="10">
        <f>G16+Parameters!$B$10+Parameters!$B$12+O16</f>
        <v>1.7850000000000048</v>
      </c>
      <c r="S16" s="4">
        <f>P16+Parameters!$B$5</f>
        <v>2516593.423295125</v>
      </c>
      <c r="T16" s="4">
        <f>Q16+Parameters!$B$6</f>
        <v>6856533.085738602</v>
      </c>
      <c r="U16" s="4">
        <f>R16+Parameters!$B$7</f>
        <v>142.66034355588894</v>
      </c>
    </row>
    <row r="17" spans="1:21" ht="15">
      <c r="A17" s="9" t="s">
        <v>25</v>
      </c>
      <c r="B17" s="9">
        <v>180</v>
      </c>
      <c r="C17" s="9">
        <v>0</v>
      </c>
      <c r="D17" s="9" t="s">
        <v>177</v>
      </c>
      <c r="E17" s="11">
        <f>VLOOKUP($A17,'gcp_rotation&amp;shift'!$A$1:$J$52,8,FALSE)</f>
        <v>-8.93868720671162</v>
      </c>
      <c r="F17" s="11">
        <f>VLOOKUP($A17,'gcp_rotation&amp;shift'!$A$1:$J$52,9,FALSE)</f>
        <v>18.007010680623353</v>
      </c>
      <c r="G17" s="11">
        <f>VLOOKUP($A17,'gcp_rotation&amp;shift'!$A$1:$J$52,10,FALSE)</f>
        <v>0.242999999999995</v>
      </c>
      <c r="H17" s="4">
        <f>(Parameters!$B$10+Parameters!$B$11)-(Parameters!$B$10+Parameters!$B$12)</f>
        <v>0.08200000000000007</v>
      </c>
      <c r="I17">
        <f t="shared" si="9"/>
        <v>0</v>
      </c>
      <c r="J17">
        <f t="shared" si="10"/>
        <v>0.08200000000000007</v>
      </c>
      <c r="K17">
        <f t="shared" si="11"/>
        <v>90</v>
      </c>
      <c r="L17">
        <f t="shared" si="12"/>
        <v>-1.5707963267948966</v>
      </c>
      <c r="M17">
        <f t="shared" si="13"/>
        <v>5.0231086651253465E-18</v>
      </c>
      <c r="N17">
        <f t="shared" si="14"/>
        <v>-0.08200000000000007</v>
      </c>
      <c r="O17">
        <f t="shared" si="15"/>
        <v>0</v>
      </c>
      <c r="P17" s="10">
        <f t="shared" si="16"/>
        <v>-8.93868720671162</v>
      </c>
      <c r="Q17" s="10">
        <f t="shared" si="17"/>
        <v>17.925010680623352</v>
      </c>
      <c r="R17" s="10">
        <f>G17+Parameters!$B$10+Parameters!$B$12+O17</f>
        <v>1.776999999999995</v>
      </c>
      <c r="S17" s="4">
        <f>P17+Parameters!$B$5</f>
        <v>2516591.0613127933</v>
      </c>
      <c r="T17" s="4">
        <f>Q17+Parameters!$B$6</f>
        <v>6856532.92501068</v>
      </c>
      <c r="U17" s="4">
        <f>R17+Parameters!$B$7</f>
        <v>142.65234355588893</v>
      </c>
    </row>
    <row r="18" spans="1:21" ht="15">
      <c r="A18" s="9" t="s">
        <v>59</v>
      </c>
      <c r="B18" s="9">
        <v>180</v>
      </c>
      <c r="C18" s="9">
        <v>0</v>
      </c>
      <c r="D18" s="9" t="s">
        <v>178</v>
      </c>
      <c r="E18" s="11">
        <f>VLOOKUP($A18,'gcp_rotation&amp;shift'!$A$1:$J$52,8,FALSE)</f>
        <v>-10.110167081467807</v>
      </c>
      <c r="F18" s="11">
        <f>VLOOKUP($A18,'gcp_rotation&amp;shift'!$A$1:$J$52,9,FALSE)</f>
        <v>20.917660934850574</v>
      </c>
      <c r="G18" s="11">
        <f>VLOOKUP($A18,'gcp_rotation&amp;shift'!$A$1:$J$52,10,FALSE)</f>
        <v>0.24399999999999977</v>
      </c>
      <c r="H18" s="4">
        <f>(Parameters!$B$10+Parameters!$B$11)-(Parameters!$B$10+Parameters!$B$12)</f>
        <v>0.08200000000000007</v>
      </c>
      <c r="I18">
        <f t="shared" si="9"/>
        <v>0</v>
      </c>
      <c r="J18">
        <f t="shared" si="10"/>
        <v>0.08200000000000007</v>
      </c>
      <c r="K18">
        <f t="shared" si="11"/>
        <v>90</v>
      </c>
      <c r="L18">
        <f t="shared" si="12"/>
        <v>-1.5707963267948966</v>
      </c>
      <c r="M18">
        <f t="shared" si="13"/>
        <v>5.0231086651253465E-18</v>
      </c>
      <c r="N18">
        <f t="shared" si="14"/>
        <v>-0.08200000000000007</v>
      </c>
      <c r="O18">
        <f t="shared" si="15"/>
        <v>0</v>
      </c>
      <c r="P18" s="10">
        <f t="shared" si="16"/>
        <v>-10.110167081467807</v>
      </c>
      <c r="Q18" s="10">
        <f t="shared" si="17"/>
        <v>20.835660934850573</v>
      </c>
      <c r="R18" s="10">
        <f>G18+Parameters!$B$10+Parameters!$B$12+O18</f>
        <v>1.7779999999999998</v>
      </c>
      <c r="S18" s="4">
        <f>P18+Parameters!$B$5</f>
        <v>2516589.8898329185</v>
      </c>
      <c r="T18" s="4">
        <f>Q18+Parameters!$B$6</f>
        <v>6856535.835660934</v>
      </c>
      <c r="U18" s="4">
        <f>R18+Parameters!$B$7</f>
        <v>142.65334355588894</v>
      </c>
    </row>
    <row r="19" spans="1:21" ht="15">
      <c r="A19" s="9" t="s">
        <v>60</v>
      </c>
      <c r="B19" s="9">
        <v>180</v>
      </c>
      <c r="C19" s="9">
        <v>0</v>
      </c>
      <c r="D19" s="9" t="s">
        <v>179</v>
      </c>
      <c r="E19" s="11">
        <f>VLOOKUP($A19,'gcp_rotation&amp;shift'!$A$1:$J$52,8,FALSE)</f>
        <v>-12.353245934471488</v>
      </c>
      <c r="F19" s="11">
        <f>VLOOKUP($A19,'gcp_rotation&amp;shift'!$A$1:$J$52,9,FALSE)</f>
        <v>23.637403801083565</v>
      </c>
      <c r="G19" s="11">
        <f>VLOOKUP($A19,'gcp_rotation&amp;shift'!$A$1:$J$52,10,FALSE)</f>
        <v>0.2189999999999941</v>
      </c>
      <c r="H19" s="4">
        <f>(Parameters!$B$10+Parameters!$B$11)-(Parameters!$B$10+Parameters!$B$12)</f>
        <v>0.08200000000000007</v>
      </c>
      <c r="I19">
        <f t="shared" si="9"/>
        <v>0</v>
      </c>
      <c r="J19">
        <f t="shared" si="10"/>
        <v>0.08200000000000007</v>
      </c>
      <c r="K19">
        <f t="shared" si="11"/>
        <v>90</v>
      </c>
      <c r="L19">
        <f t="shared" si="12"/>
        <v>-1.5707963267948966</v>
      </c>
      <c r="M19">
        <f t="shared" si="13"/>
        <v>5.0231086651253465E-18</v>
      </c>
      <c r="N19">
        <f t="shared" si="14"/>
        <v>-0.08200000000000007</v>
      </c>
      <c r="O19">
        <f t="shared" si="15"/>
        <v>0</v>
      </c>
      <c r="P19" s="10">
        <f t="shared" si="16"/>
        <v>-12.353245934471488</v>
      </c>
      <c r="Q19" s="10">
        <f t="shared" si="17"/>
        <v>23.555403801083564</v>
      </c>
      <c r="R19" s="10">
        <f>G19+Parameters!$B$10+Parameters!$B$12+O19</f>
        <v>1.7529999999999941</v>
      </c>
      <c r="S19" s="4">
        <f>P19+Parameters!$B$5</f>
        <v>2516587.6467540655</v>
      </c>
      <c r="T19" s="4">
        <f>Q19+Parameters!$B$6</f>
        <v>6856538.555403801</v>
      </c>
      <c r="U19" s="4">
        <f>R19+Parameters!$B$7</f>
        <v>142.62834355588893</v>
      </c>
    </row>
    <row r="20" spans="1:21" ht="15">
      <c r="A20" s="9" t="s">
        <v>36</v>
      </c>
      <c r="B20" s="9">
        <v>180</v>
      </c>
      <c r="C20" s="9">
        <v>0</v>
      </c>
      <c r="D20" s="9" t="s">
        <v>180</v>
      </c>
      <c r="E20" s="11">
        <f>VLOOKUP($A20,'gcp_rotation&amp;shift'!$A$1:$J$52,8,FALSE)</f>
        <v>-8.220192448236048</v>
      </c>
      <c r="F20" s="11">
        <f>VLOOKUP($A20,'gcp_rotation&amp;shift'!$A$1:$J$52,9,FALSE)</f>
        <v>23.492915462702513</v>
      </c>
      <c r="G20" s="11">
        <f>VLOOKUP($A20,'gcp_rotation&amp;shift'!$A$1:$J$52,10,FALSE)</f>
        <v>0.2849999999999966</v>
      </c>
      <c r="H20" s="4">
        <f>(Parameters!$B$10+Parameters!$B$11)-(Parameters!$B$10+Parameters!$B$12)</f>
        <v>0.08200000000000007</v>
      </c>
      <c r="I20">
        <f t="shared" si="9"/>
        <v>0</v>
      </c>
      <c r="J20">
        <f t="shared" si="10"/>
        <v>0.08200000000000007</v>
      </c>
      <c r="K20">
        <f t="shared" si="11"/>
        <v>90</v>
      </c>
      <c r="L20">
        <f t="shared" si="12"/>
        <v>-1.5707963267948966</v>
      </c>
      <c r="M20">
        <f t="shared" si="13"/>
        <v>5.0231086651253465E-18</v>
      </c>
      <c r="N20">
        <f t="shared" si="14"/>
        <v>-0.08200000000000007</v>
      </c>
      <c r="O20">
        <f t="shared" si="15"/>
        <v>0</v>
      </c>
      <c r="P20" s="10">
        <f t="shared" si="16"/>
        <v>-8.220192448236048</v>
      </c>
      <c r="Q20" s="10">
        <f t="shared" si="17"/>
        <v>23.410915462702512</v>
      </c>
      <c r="R20" s="10">
        <f>G20+Parameters!$B$10+Parameters!$B$12+O20</f>
        <v>1.8189999999999966</v>
      </c>
      <c r="S20" s="4">
        <f>P20+Parameters!$B$5</f>
        <v>2516591.7798075518</v>
      </c>
      <c r="T20" s="4">
        <f>Q20+Parameters!$B$6</f>
        <v>6856538.410915462</v>
      </c>
      <c r="U20" s="4">
        <f>R20+Parameters!$B$7</f>
        <v>142.69434355588893</v>
      </c>
    </row>
    <row r="21" spans="1:21" ht="15">
      <c r="A21" s="9" t="s">
        <v>35</v>
      </c>
      <c r="B21" s="9">
        <v>180</v>
      </c>
      <c r="C21" s="9">
        <v>0</v>
      </c>
      <c r="D21" s="9" t="s">
        <v>181</v>
      </c>
      <c r="E21" s="11">
        <f>VLOOKUP($A21,'gcp_rotation&amp;shift'!$A$1:$J$52,8,FALSE)</f>
        <v>-7.187450627330691</v>
      </c>
      <c r="F21" s="11">
        <f>VLOOKUP($A21,'gcp_rotation&amp;shift'!$A$1:$J$52,9,FALSE)</f>
        <v>21.513054525479674</v>
      </c>
      <c r="G21" s="11">
        <f>VLOOKUP($A21,'gcp_rotation&amp;shift'!$A$1:$J$52,10,FALSE)</f>
        <v>0.20400000000000773</v>
      </c>
      <c r="H21" s="4">
        <f>(Parameters!$B$10+Parameters!$B$11)-(Parameters!$B$10+Parameters!$B$12)</f>
        <v>0.08200000000000007</v>
      </c>
      <c r="I21">
        <f t="shared" si="9"/>
        <v>0</v>
      </c>
      <c r="J21">
        <f t="shared" si="10"/>
        <v>0.08200000000000007</v>
      </c>
      <c r="K21">
        <f t="shared" si="11"/>
        <v>90</v>
      </c>
      <c r="L21">
        <f t="shared" si="12"/>
        <v>-1.5707963267948966</v>
      </c>
      <c r="M21">
        <f t="shared" si="13"/>
        <v>5.0231086651253465E-18</v>
      </c>
      <c r="N21">
        <f t="shared" si="14"/>
        <v>-0.08200000000000007</v>
      </c>
      <c r="O21">
        <f t="shared" si="15"/>
        <v>0</v>
      </c>
      <c r="P21" s="10">
        <f t="shared" si="16"/>
        <v>-7.187450627330691</v>
      </c>
      <c r="Q21" s="10">
        <f t="shared" si="17"/>
        <v>21.431054525479674</v>
      </c>
      <c r="R21" s="10">
        <f>G21+Parameters!$B$10+Parameters!$B$12+O21</f>
        <v>1.7380000000000078</v>
      </c>
      <c r="S21" s="4">
        <f>P21+Parameters!$B$5</f>
        <v>2516592.8125493727</v>
      </c>
      <c r="T21" s="4">
        <f>Q21+Parameters!$B$6</f>
        <v>6856536.431054525</v>
      </c>
      <c r="U21" s="4">
        <f>R21+Parameters!$B$7</f>
        <v>142.61334355588895</v>
      </c>
    </row>
    <row r="22" spans="1:21" ht="15">
      <c r="A22" s="9" t="s">
        <v>33</v>
      </c>
      <c r="B22" s="9">
        <v>180</v>
      </c>
      <c r="C22" s="9">
        <v>0</v>
      </c>
      <c r="D22" s="9" t="s">
        <v>182</v>
      </c>
      <c r="E22" s="11">
        <f>VLOOKUP($A22,'gcp_rotation&amp;shift'!$A$1:$J$52,8,FALSE)</f>
        <v>-5.617999905720353</v>
      </c>
      <c r="F22" s="11">
        <f>VLOOKUP($A22,'gcp_rotation&amp;shift'!$A$1:$J$52,9,FALSE)</f>
        <v>23.172231861390173</v>
      </c>
      <c r="G22" s="11">
        <f>VLOOKUP($A22,'gcp_rotation&amp;shift'!$A$1:$J$52,10,FALSE)</f>
        <v>0.2839999999999918</v>
      </c>
      <c r="H22" s="4">
        <f>(Parameters!$B$10+Parameters!$B$11)-(Parameters!$B$10+Parameters!$B$12)</f>
        <v>0.08200000000000007</v>
      </c>
      <c r="I22">
        <f t="shared" si="9"/>
        <v>0</v>
      </c>
      <c r="J22">
        <f t="shared" si="10"/>
        <v>0.08200000000000007</v>
      </c>
      <c r="K22">
        <f t="shared" si="11"/>
        <v>90</v>
      </c>
      <c r="L22">
        <f t="shared" si="12"/>
        <v>-1.5707963267948966</v>
      </c>
      <c r="M22">
        <f t="shared" si="13"/>
        <v>5.0231086651253465E-18</v>
      </c>
      <c r="N22">
        <f t="shared" si="14"/>
        <v>-0.08200000000000007</v>
      </c>
      <c r="O22">
        <f t="shared" si="15"/>
        <v>0</v>
      </c>
      <c r="P22" s="10">
        <f t="shared" si="16"/>
        <v>-5.617999905720353</v>
      </c>
      <c r="Q22" s="10">
        <f t="shared" si="17"/>
        <v>23.090231861390173</v>
      </c>
      <c r="R22" s="10">
        <f>G22+Parameters!$B$10+Parameters!$B$12+O22</f>
        <v>1.8179999999999918</v>
      </c>
      <c r="S22" s="4">
        <f>P22+Parameters!$B$5</f>
        <v>2516594.3820000943</v>
      </c>
      <c r="T22" s="4">
        <f>Q22+Parameters!$B$6</f>
        <v>6856538.090231861</v>
      </c>
      <c r="U22" s="4">
        <f>R22+Parameters!$B$7</f>
        <v>142.69334355588893</v>
      </c>
    </row>
    <row r="23" spans="1:21" ht="15">
      <c r="A23" s="9" t="s">
        <v>44</v>
      </c>
      <c r="B23" s="9">
        <v>180</v>
      </c>
      <c r="C23" s="9">
        <v>0</v>
      </c>
      <c r="D23" s="9" t="s">
        <v>183</v>
      </c>
      <c r="E23" s="11">
        <f>VLOOKUP($A23,'gcp_rotation&amp;shift'!$A$1:$J$52,8,FALSE)</f>
        <v>-3.86758069973439</v>
      </c>
      <c r="F23" s="11">
        <f>VLOOKUP($A23,'gcp_rotation&amp;shift'!$A$1:$J$52,9,FALSE)</f>
        <v>21.63608160801232</v>
      </c>
      <c r="G23" s="11">
        <f>VLOOKUP($A23,'gcp_rotation&amp;shift'!$A$1:$J$52,10,FALSE)</f>
        <v>0.2810000000000059</v>
      </c>
      <c r="H23" s="4">
        <f>(Parameters!$B$10+Parameters!$B$11)-(Parameters!$B$10+Parameters!$B$12)</f>
        <v>0.08200000000000007</v>
      </c>
      <c r="I23">
        <f t="shared" si="9"/>
        <v>0</v>
      </c>
      <c r="J23">
        <f t="shared" si="10"/>
        <v>0.08200000000000007</v>
      </c>
      <c r="K23">
        <f t="shared" si="11"/>
        <v>90</v>
      </c>
      <c r="L23">
        <f t="shared" si="12"/>
        <v>-1.5707963267948966</v>
      </c>
      <c r="M23">
        <f t="shared" si="13"/>
        <v>5.0231086651253465E-18</v>
      </c>
      <c r="N23">
        <f t="shared" si="14"/>
        <v>-0.08200000000000007</v>
      </c>
      <c r="O23">
        <f t="shared" si="15"/>
        <v>0</v>
      </c>
      <c r="P23" s="10">
        <f t="shared" si="16"/>
        <v>-3.86758069973439</v>
      </c>
      <c r="Q23" s="10">
        <f t="shared" si="17"/>
        <v>21.554081608012318</v>
      </c>
      <c r="R23" s="10">
        <f>G23+Parameters!$B$10+Parameters!$B$12+O23</f>
        <v>1.815000000000006</v>
      </c>
      <c r="S23" s="4">
        <f>P23+Parameters!$B$5</f>
        <v>2516596.1324193003</v>
      </c>
      <c r="T23" s="4">
        <f>Q23+Parameters!$B$6</f>
        <v>6856536.554081608</v>
      </c>
      <c r="U23" s="4">
        <f>R23+Parameters!$B$7</f>
        <v>142.69034355588894</v>
      </c>
    </row>
    <row r="24" spans="1:21" ht="15">
      <c r="A24" s="9" t="s">
        <v>30</v>
      </c>
      <c r="B24" s="9">
        <v>180</v>
      </c>
      <c r="C24" s="9">
        <v>0</v>
      </c>
      <c r="D24" s="9" t="s">
        <v>184</v>
      </c>
      <c r="E24" s="11">
        <f>VLOOKUP($A24,'gcp_rotation&amp;shift'!$A$1:$J$52,8,FALSE)</f>
        <v>2.3523366660811007</v>
      </c>
      <c r="F24" s="11">
        <f>VLOOKUP($A24,'gcp_rotation&amp;shift'!$A$1:$J$52,9,FALSE)</f>
        <v>23.321526641957462</v>
      </c>
      <c r="G24" s="11">
        <f>VLOOKUP($A24,'gcp_rotation&amp;shift'!$A$1:$J$52,10,FALSE)</f>
        <v>0.4720000000000084</v>
      </c>
      <c r="H24" s="4">
        <f>(Parameters!$B$10+Parameters!$B$11)-(Parameters!$B$10+Parameters!$B$12)</f>
        <v>0.08200000000000007</v>
      </c>
      <c r="I24">
        <f t="shared" si="9"/>
        <v>0</v>
      </c>
      <c r="J24">
        <f t="shared" si="10"/>
        <v>0.08200000000000007</v>
      </c>
      <c r="K24">
        <f t="shared" si="11"/>
        <v>90</v>
      </c>
      <c r="L24">
        <f t="shared" si="12"/>
        <v>-1.5707963267948966</v>
      </c>
      <c r="M24">
        <f t="shared" si="13"/>
        <v>5.0231086651253465E-18</v>
      </c>
      <c r="N24">
        <f t="shared" si="14"/>
        <v>-0.08200000000000007</v>
      </c>
      <c r="O24">
        <f t="shared" si="15"/>
        <v>0</v>
      </c>
      <c r="P24" s="10">
        <f t="shared" si="16"/>
        <v>2.3523366660811007</v>
      </c>
      <c r="Q24" s="10">
        <f t="shared" si="17"/>
        <v>23.23952664195746</v>
      </c>
      <c r="R24" s="10">
        <f>G24+Parameters!$B$10+Parameters!$B$12+O24</f>
        <v>2.0060000000000087</v>
      </c>
      <c r="S24" s="4">
        <f>P24+Parameters!$B$5</f>
        <v>2516602.352336666</v>
      </c>
      <c r="T24" s="4">
        <f>Q24+Parameters!$B$6</f>
        <v>6856538.239526642</v>
      </c>
      <c r="U24" s="4">
        <f>R24+Parameters!$B$7</f>
        <v>142.88134355588895</v>
      </c>
    </row>
    <row r="25" spans="1:21" ht="15">
      <c r="A25" s="9" t="s">
        <v>31</v>
      </c>
      <c r="B25" s="9">
        <v>180</v>
      </c>
      <c r="C25" s="9">
        <v>0</v>
      </c>
      <c r="D25" s="9" t="s">
        <v>185</v>
      </c>
      <c r="E25" s="11">
        <f>VLOOKUP($A25,'gcp_rotation&amp;shift'!$A$1:$J$52,8,FALSE)</f>
        <v>1.4431512877345085</v>
      </c>
      <c r="F25" s="11">
        <f>VLOOKUP($A25,'gcp_rotation&amp;shift'!$A$1:$J$52,9,FALSE)</f>
        <v>24.270725750364363</v>
      </c>
      <c r="G25" s="11">
        <f>VLOOKUP($A25,'gcp_rotation&amp;shift'!$A$1:$J$52,10,FALSE)</f>
        <v>0.4199999999999875</v>
      </c>
      <c r="H25" s="4">
        <f>(Parameters!$B$10+Parameters!$B$11)-(Parameters!$B$10+Parameters!$B$12)</f>
        <v>0.08200000000000007</v>
      </c>
      <c r="I25">
        <f t="shared" si="9"/>
        <v>0</v>
      </c>
      <c r="J25">
        <f t="shared" si="10"/>
        <v>0.08200000000000007</v>
      </c>
      <c r="K25">
        <f t="shared" si="11"/>
        <v>90</v>
      </c>
      <c r="L25">
        <f t="shared" si="12"/>
        <v>-1.5707963267948966</v>
      </c>
      <c r="M25">
        <f t="shared" si="13"/>
        <v>5.0231086651253465E-18</v>
      </c>
      <c r="N25">
        <f t="shared" si="14"/>
        <v>-0.08200000000000007</v>
      </c>
      <c r="O25">
        <f t="shared" si="15"/>
        <v>0</v>
      </c>
      <c r="P25" s="10">
        <f t="shared" si="16"/>
        <v>1.4431512877345085</v>
      </c>
      <c r="Q25" s="10">
        <f t="shared" si="17"/>
        <v>24.188725750364362</v>
      </c>
      <c r="R25" s="10">
        <f>G25+Parameters!$B$10+Parameters!$B$12+O25</f>
        <v>1.9539999999999875</v>
      </c>
      <c r="S25" s="4">
        <f>P25+Parameters!$B$5</f>
        <v>2516601.4431512877</v>
      </c>
      <c r="T25" s="4">
        <f>Q25+Parameters!$B$6</f>
        <v>6856539.18872575</v>
      </c>
      <c r="U25" s="4">
        <f>R25+Parameters!$B$7</f>
        <v>142.82934355588893</v>
      </c>
    </row>
    <row r="26" spans="1:21" ht="15">
      <c r="A26" s="9" t="s">
        <v>32</v>
      </c>
      <c r="B26" s="9">
        <v>180</v>
      </c>
      <c r="C26" s="9">
        <v>0</v>
      </c>
      <c r="D26" s="9" t="s">
        <v>186</v>
      </c>
      <c r="E26" s="11">
        <f>VLOOKUP($A26,'gcp_rotation&amp;shift'!$A$1:$J$52,8,FALSE)</f>
        <v>-2.5293607651256025</v>
      </c>
      <c r="F26" s="11">
        <f>VLOOKUP($A26,'gcp_rotation&amp;shift'!$A$1:$J$52,9,FALSE)</f>
        <v>23.791345954872668</v>
      </c>
      <c r="G26" s="11">
        <f>VLOOKUP($A26,'gcp_rotation&amp;shift'!$A$1:$J$52,10,FALSE)</f>
        <v>0.30400000000000205</v>
      </c>
      <c r="H26" s="4">
        <f>(Parameters!$B$10+Parameters!$B$11)-(Parameters!$B$10+Parameters!$B$12)</f>
        <v>0.08200000000000007</v>
      </c>
      <c r="I26">
        <f t="shared" si="9"/>
        <v>0</v>
      </c>
      <c r="J26">
        <f t="shared" si="10"/>
        <v>0.08200000000000007</v>
      </c>
      <c r="K26">
        <f t="shared" si="11"/>
        <v>90</v>
      </c>
      <c r="L26">
        <f t="shared" si="12"/>
        <v>-1.5707963267948966</v>
      </c>
      <c r="M26">
        <f t="shared" si="13"/>
        <v>5.0231086651253465E-18</v>
      </c>
      <c r="N26">
        <f t="shared" si="14"/>
        <v>-0.08200000000000007</v>
      </c>
      <c r="O26">
        <f t="shared" si="15"/>
        <v>0</v>
      </c>
      <c r="P26" s="10">
        <f t="shared" si="16"/>
        <v>-2.5293607651256025</v>
      </c>
      <c r="Q26" s="10">
        <f t="shared" si="17"/>
        <v>23.709345954872667</v>
      </c>
      <c r="R26" s="10">
        <f>G26+Parameters!$B$10+Parameters!$B$12+O26</f>
        <v>1.838000000000002</v>
      </c>
      <c r="S26" s="4">
        <f>P26+Parameters!$B$5</f>
        <v>2516597.470639235</v>
      </c>
      <c r="T26" s="4">
        <f>Q26+Parameters!$B$6</f>
        <v>6856538.7093459545</v>
      </c>
      <c r="U26" s="4">
        <f>R26+Parameters!$B$7</f>
        <v>142.71334355588894</v>
      </c>
    </row>
    <row r="27" spans="1:21" ht="15">
      <c r="A27" s="9" t="s">
        <v>38</v>
      </c>
      <c r="B27" s="9">
        <v>180</v>
      </c>
      <c r="C27" s="9">
        <v>0</v>
      </c>
      <c r="D27" s="9" t="s">
        <v>187</v>
      </c>
      <c r="E27" s="11">
        <f>VLOOKUP($A27,'gcp_rotation&amp;shift'!$A$1:$J$52,8,FALSE)</f>
        <v>-2.878098070155829</v>
      </c>
      <c r="F27" s="11">
        <f>VLOOKUP($A27,'gcp_rotation&amp;shift'!$A$1:$J$52,9,FALSE)</f>
        <v>26.3505425658077</v>
      </c>
      <c r="G27" s="11">
        <f>VLOOKUP($A27,'gcp_rotation&amp;shift'!$A$1:$J$52,10,FALSE)</f>
        <v>0.35599999999999454</v>
      </c>
      <c r="H27" s="4">
        <f>(Parameters!$B$10+Parameters!$B$11)-(Parameters!$B$10+Parameters!$B$12)</f>
        <v>0.08200000000000007</v>
      </c>
      <c r="I27">
        <f t="shared" si="9"/>
        <v>0</v>
      </c>
      <c r="J27">
        <f t="shared" si="10"/>
        <v>0.08200000000000007</v>
      </c>
      <c r="K27">
        <f t="shared" si="11"/>
        <v>90</v>
      </c>
      <c r="L27">
        <f t="shared" si="12"/>
        <v>-1.5707963267948966</v>
      </c>
      <c r="M27">
        <f t="shared" si="13"/>
        <v>5.0231086651253465E-18</v>
      </c>
      <c r="N27">
        <f t="shared" si="14"/>
        <v>-0.08200000000000007</v>
      </c>
      <c r="O27">
        <f t="shared" si="15"/>
        <v>0</v>
      </c>
      <c r="P27" s="10">
        <f t="shared" si="16"/>
        <v>-2.878098070155829</v>
      </c>
      <c r="Q27" s="10">
        <f t="shared" si="17"/>
        <v>26.2685425658077</v>
      </c>
      <c r="R27" s="10">
        <f>G27+Parameters!$B$10+Parameters!$B$12+O27</f>
        <v>1.8899999999999946</v>
      </c>
      <c r="S27" s="4">
        <f>P27+Parameters!$B$5</f>
        <v>2516597.12190193</v>
      </c>
      <c r="T27" s="4">
        <f>Q27+Parameters!$B$6</f>
        <v>6856541.268542565</v>
      </c>
      <c r="U27" s="4">
        <f>R27+Parameters!$B$7</f>
        <v>142.76534355588893</v>
      </c>
    </row>
    <row r="28" spans="1:21" ht="15">
      <c r="A28" s="9" t="s">
        <v>37</v>
      </c>
      <c r="B28" s="9">
        <v>180</v>
      </c>
      <c r="C28" s="9">
        <v>0</v>
      </c>
      <c r="D28" s="9" t="s">
        <v>188</v>
      </c>
      <c r="E28" s="11">
        <f>VLOOKUP($A28,'gcp_rotation&amp;shift'!$A$1:$J$52,8,FALSE)</f>
        <v>-4.27257372951135</v>
      </c>
      <c r="F28" s="11">
        <f>VLOOKUP($A28,'gcp_rotation&amp;shift'!$A$1:$J$52,9,FALSE)</f>
        <v>27.57282470818609</v>
      </c>
      <c r="G28" s="11">
        <f>VLOOKUP($A28,'gcp_rotation&amp;shift'!$A$1:$J$52,10,FALSE)</f>
        <v>0.3300000000000125</v>
      </c>
      <c r="H28" s="4">
        <f>(Parameters!$B$10+Parameters!$B$11)-(Parameters!$B$10+Parameters!$B$12)</f>
        <v>0.08200000000000007</v>
      </c>
      <c r="I28">
        <f t="shared" si="9"/>
        <v>0</v>
      </c>
      <c r="J28">
        <f t="shared" si="10"/>
        <v>0.08200000000000007</v>
      </c>
      <c r="K28">
        <f t="shared" si="11"/>
        <v>90</v>
      </c>
      <c r="L28">
        <f t="shared" si="12"/>
        <v>-1.5707963267948966</v>
      </c>
      <c r="M28">
        <f t="shared" si="13"/>
        <v>5.0231086651253465E-18</v>
      </c>
      <c r="N28">
        <f t="shared" si="14"/>
        <v>-0.08200000000000007</v>
      </c>
      <c r="O28">
        <f t="shared" si="15"/>
        <v>0</v>
      </c>
      <c r="P28" s="10">
        <f t="shared" si="16"/>
        <v>-4.27257372951135</v>
      </c>
      <c r="Q28" s="10">
        <f t="shared" si="17"/>
        <v>27.49082470818609</v>
      </c>
      <c r="R28" s="10">
        <f>G28+Parameters!$B$10+Parameters!$B$12+O28</f>
        <v>1.8640000000000125</v>
      </c>
      <c r="S28" s="4">
        <f>P28+Parameters!$B$5</f>
        <v>2516595.7274262705</v>
      </c>
      <c r="T28" s="4">
        <f>Q28+Parameters!$B$6</f>
        <v>6856542.490824708</v>
      </c>
      <c r="U28" s="4">
        <f>R28+Parameters!$B$7</f>
        <v>142.73934355588895</v>
      </c>
    </row>
    <row r="29" spans="1:21" ht="15">
      <c r="A29" s="9" t="s">
        <v>39</v>
      </c>
      <c r="B29" s="9">
        <v>180</v>
      </c>
      <c r="C29" s="9">
        <v>0</v>
      </c>
      <c r="D29" s="9" t="s">
        <v>189</v>
      </c>
      <c r="E29" s="11">
        <f>VLOOKUP($A29,'gcp_rotation&amp;shift'!$A$1:$J$52,8,FALSE)</f>
        <v>-9.110381212551147</v>
      </c>
      <c r="F29" s="11">
        <f>VLOOKUP($A29,'gcp_rotation&amp;shift'!$A$1:$J$52,9,FALSE)</f>
        <v>28.89126270636916</v>
      </c>
      <c r="G29" s="11">
        <f>VLOOKUP($A29,'gcp_rotation&amp;shift'!$A$1:$J$52,10,FALSE)</f>
        <v>0.257000000000005</v>
      </c>
      <c r="H29" s="4">
        <f>(Parameters!$B$10+Parameters!$B$11)-(Parameters!$B$10+Parameters!$B$12)</f>
        <v>0.08200000000000007</v>
      </c>
      <c r="I29">
        <f t="shared" si="9"/>
        <v>0</v>
      </c>
      <c r="J29">
        <f t="shared" si="10"/>
        <v>0.08200000000000007</v>
      </c>
      <c r="K29">
        <f t="shared" si="11"/>
        <v>90</v>
      </c>
      <c r="L29">
        <f t="shared" si="12"/>
        <v>-1.5707963267948966</v>
      </c>
      <c r="M29">
        <f t="shared" si="13"/>
        <v>5.0231086651253465E-18</v>
      </c>
      <c r="N29">
        <f t="shared" si="14"/>
        <v>-0.08200000000000007</v>
      </c>
      <c r="O29">
        <f t="shared" si="15"/>
        <v>0</v>
      </c>
      <c r="P29" s="10">
        <f t="shared" si="16"/>
        <v>-9.110381212551147</v>
      </c>
      <c r="Q29" s="10">
        <f t="shared" si="17"/>
        <v>28.80926270636916</v>
      </c>
      <c r="R29" s="10">
        <f>G29+Parameters!$B$10+Parameters!$B$12+O29</f>
        <v>1.791000000000005</v>
      </c>
      <c r="S29" s="4">
        <f>P29+Parameters!$B$5</f>
        <v>2516590.8896187874</v>
      </c>
      <c r="T29" s="4">
        <f>Q29+Parameters!$B$6</f>
        <v>6856543.809262706</v>
      </c>
      <c r="U29" s="4">
        <f>R29+Parameters!$B$7</f>
        <v>142.66634355588894</v>
      </c>
    </row>
    <row r="30" spans="1:21" ht="15">
      <c r="A30" s="9" t="s">
        <v>40</v>
      </c>
      <c r="B30" s="9">
        <v>180</v>
      </c>
      <c r="C30" s="9">
        <v>0</v>
      </c>
      <c r="D30" s="9" t="s">
        <v>190</v>
      </c>
      <c r="E30" s="11">
        <f>VLOOKUP($A30,'gcp_rotation&amp;shift'!$A$1:$J$52,8,FALSE)</f>
        <v>-5.695341388694942</v>
      </c>
      <c r="F30" s="11">
        <f>VLOOKUP($A30,'gcp_rotation&amp;shift'!$A$1:$J$52,9,FALSE)</f>
        <v>31.866217328235507</v>
      </c>
      <c r="G30" s="11">
        <f>VLOOKUP($A30,'gcp_rotation&amp;shift'!$A$1:$J$52,10,FALSE)</f>
        <v>0.3480000000000132</v>
      </c>
      <c r="H30" s="4">
        <f>(Parameters!$B$10+Parameters!$B$11)-(Parameters!$B$10+Parameters!$B$12)</f>
        <v>0.08200000000000007</v>
      </c>
      <c r="I30">
        <f t="shared" si="9"/>
        <v>0</v>
      </c>
      <c r="J30">
        <f t="shared" si="10"/>
        <v>0.08200000000000007</v>
      </c>
      <c r="K30">
        <f t="shared" si="11"/>
        <v>90</v>
      </c>
      <c r="L30">
        <f t="shared" si="12"/>
        <v>-1.5707963267948966</v>
      </c>
      <c r="M30">
        <f t="shared" si="13"/>
        <v>5.0231086651253465E-18</v>
      </c>
      <c r="N30">
        <f t="shared" si="14"/>
        <v>-0.08200000000000007</v>
      </c>
      <c r="O30">
        <f t="shared" si="15"/>
        <v>0</v>
      </c>
      <c r="P30" s="10">
        <f t="shared" si="16"/>
        <v>-5.695341388694942</v>
      </c>
      <c r="Q30" s="10">
        <f t="shared" si="17"/>
        <v>31.784217328235506</v>
      </c>
      <c r="R30" s="10">
        <f>G30+Parameters!$B$10+Parameters!$B$12+O30</f>
        <v>1.8820000000000132</v>
      </c>
      <c r="S30" s="4">
        <f>P30+Parameters!$B$5</f>
        <v>2516594.3046586113</v>
      </c>
      <c r="T30" s="4">
        <f>Q30+Parameters!$B$6</f>
        <v>6856546.784217328</v>
      </c>
      <c r="U30" s="4">
        <f>R30+Parameters!$B$7</f>
        <v>142.75734355588895</v>
      </c>
    </row>
    <row r="31" spans="1:18" ht="15">
      <c r="A31" s="9" t="s">
        <v>191</v>
      </c>
      <c r="B31" s="9"/>
      <c r="C31" s="9"/>
      <c r="D31" s="9"/>
      <c r="E31" s="11"/>
      <c r="F31" s="11"/>
      <c r="G31" s="11"/>
      <c r="H31" s="4"/>
      <c r="P31" s="10"/>
      <c r="Q31" s="10"/>
      <c r="R31" s="10"/>
    </row>
    <row r="32" ht="15">
      <c r="H32" s="4"/>
    </row>
    <row r="33" spans="1:8" ht="15">
      <c r="A33" s="6" t="s">
        <v>159</v>
      </c>
      <c r="H33" s="4"/>
    </row>
    <row r="34" spans="1:10" ht="15">
      <c r="A34" s="12" t="s">
        <v>110</v>
      </c>
      <c r="B34" s="12" t="s">
        <v>111</v>
      </c>
      <c r="C34" s="12" t="s">
        <v>112</v>
      </c>
      <c r="D34" s="12" t="s">
        <v>113</v>
      </c>
      <c r="E34" s="12" t="s">
        <v>129</v>
      </c>
      <c r="F34" s="12" t="s">
        <v>130</v>
      </c>
      <c r="G34" s="12" t="s">
        <v>131</v>
      </c>
      <c r="H34" t="s">
        <v>126</v>
      </c>
      <c r="I34" t="s">
        <v>127</v>
      </c>
      <c r="J34" t="s">
        <v>128</v>
      </c>
    </row>
    <row r="35" spans="1:10" ht="15">
      <c r="A35" s="12" t="s">
        <v>192</v>
      </c>
      <c r="B35" s="12">
        <v>5.4893</v>
      </c>
      <c r="C35" s="12">
        <v>10.9949</v>
      </c>
      <c r="D35" s="12">
        <v>1.9401</v>
      </c>
      <c r="E35" s="12">
        <v>-3.09142272</v>
      </c>
      <c r="F35" s="12">
        <v>-0.01541977</v>
      </c>
      <c r="G35" s="12">
        <v>-0.10442945</v>
      </c>
      <c r="H35" s="4">
        <f>B35+Parameters!$B$5</f>
        <v>2516605.4893</v>
      </c>
      <c r="I35" s="4">
        <f>C35+Parameters!$B$6</f>
        <v>6856525.9949</v>
      </c>
      <c r="J35" s="4">
        <f>D35+Parameters!$B$7</f>
        <v>142.81544355588895</v>
      </c>
    </row>
    <row r="36" spans="1:10" ht="15">
      <c r="A36" s="12" t="s">
        <v>193</v>
      </c>
      <c r="B36" s="12">
        <v>1.1842</v>
      </c>
      <c r="C36" s="12">
        <v>10.781</v>
      </c>
      <c r="D36" s="12">
        <v>1.8362</v>
      </c>
      <c r="E36" s="12">
        <v>-3.0891526</v>
      </c>
      <c r="F36" s="12">
        <v>0.00016159</v>
      </c>
      <c r="G36" s="12">
        <v>0.12934084</v>
      </c>
      <c r="H36" s="4">
        <f>B36+Parameters!$B$5</f>
        <v>2516601.1842</v>
      </c>
      <c r="I36" s="4">
        <f>C36+Parameters!$B$6</f>
        <v>6856525.781</v>
      </c>
      <c r="J36" s="4">
        <f>D36+Parameters!$B$7</f>
        <v>142.71154355588894</v>
      </c>
    </row>
    <row r="37" spans="1:10" ht="15">
      <c r="A37" s="12" t="s">
        <v>194</v>
      </c>
      <c r="B37" s="12">
        <v>-2.2134</v>
      </c>
      <c r="C37" s="12">
        <v>14.4631</v>
      </c>
      <c r="D37" s="12">
        <v>1.7723</v>
      </c>
      <c r="E37" s="12">
        <v>-3.09439739</v>
      </c>
      <c r="F37" s="12">
        <v>-0.01058304</v>
      </c>
      <c r="G37" s="12">
        <v>-0.00200367</v>
      </c>
      <c r="H37" s="4">
        <f>B37+Parameters!$B$5</f>
        <v>2516597.7866</v>
      </c>
      <c r="I37" s="4">
        <f>C37+Parameters!$B$6</f>
        <v>6856529.4631</v>
      </c>
      <c r="J37" s="4">
        <f>D37+Parameters!$B$7</f>
        <v>142.64764355588895</v>
      </c>
    </row>
    <row r="38" spans="1:10" ht="15">
      <c r="A38" s="12" t="s">
        <v>195</v>
      </c>
      <c r="B38" s="12">
        <v>-2.7719</v>
      </c>
      <c r="C38" s="12">
        <v>17.7285</v>
      </c>
      <c r="D38" s="12">
        <v>1.8304</v>
      </c>
      <c r="E38" s="12">
        <v>-3.08740271</v>
      </c>
      <c r="F38" s="12">
        <v>-0.01155833</v>
      </c>
      <c r="G38" s="12">
        <v>-0.01032707</v>
      </c>
      <c r="H38" s="4">
        <f>B38+Parameters!$B$5</f>
        <v>2516597.2281</v>
      </c>
      <c r="I38" s="4">
        <f>C38+Parameters!$B$6</f>
        <v>6856532.7285</v>
      </c>
      <c r="J38" s="4">
        <f>D38+Parameters!$B$7</f>
        <v>142.70574355588894</v>
      </c>
    </row>
    <row r="39" spans="1:10" ht="15">
      <c r="A39" s="12" t="s">
        <v>196</v>
      </c>
      <c r="B39" s="12">
        <v>2.2546</v>
      </c>
      <c r="C39" s="12">
        <v>15.6357</v>
      </c>
      <c r="D39" s="12">
        <v>1.8866</v>
      </c>
      <c r="E39" s="12">
        <v>-3.09011438</v>
      </c>
      <c r="F39" s="12">
        <v>-0.01226852</v>
      </c>
      <c r="G39" s="12">
        <v>0.00530219</v>
      </c>
      <c r="H39" s="4">
        <f>B39+Parameters!$B$5</f>
        <v>2516602.2546</v>
      </c>
      <c r="I39" s="4">
        <f>C39+Parameters!$B$6</f>
        <v>6856530.6357</v>
      </c>
      <c r="J39" s="4">
        <f>D39+Parameters!$B$7</f>
        <v>142.76194355588893</v>
      </c>
    </row>
    <row r="40" spans="1:10" ht="15">
      <c r="A40" s="12" t="s">
        <v>197</v>
      </c>
      <c r="B40" s="12">
        <v>4.2056</v>
      </c>
      <c r="C40" s="12">
        <v>15.4091</v>
      </c>
      <c r="D40" s="12">
        <v>1.8922</v>
      </c>
      <c r="E40" s="12">
        <v>-3.09041405</v>
      </c>
      <c r="F40" s="12">
        <v>-0.01124613</v>
      </c>
      <c r="G40" s="12">
        <v>-0.06088489</v>
      </c>
      <c r="H40" s="4">
        <f>B40+Parameters!$B$5</f>
        <v>2516604.2056</v>
      </c>
      <c r="I40" s="4">
        <f>C40+Parameters!$B$6</f>
        <v>6856530.4091</v>
      </c>
      <c r="J40" s="4">
        <f>D40+Parameters!$B$7</f>
        <v>142.76754355588895</v>
      </c>
    </row>
    <row r="41" spans="1:10" ht="15">
      <c r="A41" s="12" t="s">
        <v>198</v>
      </c>
      <c r="B41" s="12">
        <v>4.7123</v>
      </c>
      <c r="C41" s="12">
        <v>19.348</v>
      </c>
      <c r="D41" s="12">
        <v>1.9578</v>
      </c>
      <c r="E41" s="12">
        <v>-3.08854563</v>
      </c>
      <c r="F41" s="12">
        <v>-0.00931653</v>
      </c>
      <c r="G41" s="12">
        <v>0.01568039</v>
      </c>
      <c r="H41" s="4">
        <f>B41+Parameters!$B$5</f>
        <v>2516604.7123</v>
      </c>
      <c r="I41" s="4">
        <f>C41+Parameters!$B$6</f>
        <v>6856534.348</v>
      </c>
      <c r="J41" s="4">
        <f>D41+Parameters!$B$7</f>
        <v>142.83314355588894</v>
      </c>
    </row>
    <row r="42" spans="1:10" ht="15">
      <c r="A42" s="12" t="s">
        <v>199</v>
      </c>
      <c r="B42" s="12">
        <v>2.4421</v>
      </c>
      <c r="C42" s="12">
        <v>20.7023</v>
      </c>
      <c r="D42" s="12">
        <v>1.9096</v>
      </c>
      <c r="E42" s="12">
        <v>-3.08265546</v>
      </c>
      <c r="F42" s="12">
        <v>0.00116856</v>
      </c>
      <c r="G42" s="12">
        <v>0.12396401</v>
      </c>
      <c r="H42" s="4">
        <f>B42+Parameters!$B$5</f>
        <v>2516602.4421</v>
      </c>
      <c r="I42" s="4">
        <f>C42+Parameters!$B$6</f>
        <v>6856535.7023</v>
      </c>
      <c r="J42" s="4">
        <f>D42+Parameters!$B$7</f>
        <v>142.78494355588896</v>
      </c>
    </row>
    <row r="43" spans="1:10" ht="15">
      <c r="A43" s="12" t="s">
        <v>200</v>
      </c>
      <c r="B43" s="12">
        <v>1.4586</v>
      </c>
      <c r="C43" s="12">
        <v>21.8516</v>
      </c>
      <c r="D43" s="12">
        <v>1.8903</v>
      </c>
      <c r="E43" s="12">
        <v>-3.08733813</v>
      </c>
      <c r="F43" s="12">
        <v>-0.00809866</v>
      </c>
      <c r="G43" s="12">
        <v>0.03180057</v>
      </c>
      <c r="H43" s="4">
        <f>B43+Parameters!$B$5</f>
        <v>2516601.4586</v>
      </c>
      <c r="I43" s="4">
        <f>C43+Parameters!$B$6</f>
        <v>6856536.8516</v>
      </c>
      <c r="J43" s="4">
        <f>D43+Parameters!$B$7</f>
        <v>142.76564355588894</v>
      </c>
    </row>
    <row r="44" spans="1:10" ht="15">
      <c r="A44" s="12" t="s">
        <v>201</v>
      </c>
      <c r="B44" s="12">
        <v>-0.2001</v>
      </c>
      <c r="C44" s="12">
        <v>19.8934</v>
      </c>
      <c r="D44" s="12">
        <v>1.7743</v>
      </c>
      <c r="E44" s="12">
        <v>-3.08629097</v>
      </c>
      <c r="F44" s="12">
        <v>-0.00171361</v>
      </c>
      <c r="G44" s="12">
        <v>0.10773598</v>
      </c>
      <c r="H44" s="4">
        <f>B44+Parameters!$B$5</f>
        <v>2516599.7999</v>
      </c>
      <c r="I44" s="4">
        <f>C44+Parameters!$B$6</f>
        <v>6856534.8934</v>
      </c>
      <c r="J44" s="4">
        <f>D44+Parameters!$B$7</f>
        <v>142.64964355588896</v>
      </c>
    </row>
    <row r="45" spans="1:10" ht="15">
      <c r="A45" s="12" t="s">
        <v>202</v>
      </c>
      <c r="B45" s="12">
        <v>-0.5783</v>
      </c>
      <c r="C45" s="12">
        <v>20.6852</v>
      </c>
      <c r="D45" s="12">
        <v>1.9785</v>
      </c>
      <c r="E45" s="12">
        <v>-3.08566662</v>
      </c>
      <c r="F45" s="12">
        <v>-0.01339481</v>
      </c>
      <c r="G45" s="12">
        <v>-0.04662987</v>
      </c>
      <c r="H45" s="4">
        <f>B45+Parameters!$B$5</f>
        <v>2516599.4217</v>
      </c>
      <c r="I45" s="4">
        <f>C45+Parameters!$B$6</f>
        <v>6856535.6852</v>
      </c>
      <c r="J45" s="4">
        <f>D45+Parameters!$B$7</f>
        <v>142.85384355588894</v>
      </c>
    </row>
    <row r="46" spans="1:10" ht="15">
      <c r="A46" s="12" t="s">
        <v>203</v>
      </c>
      <c r="B46" s="12">
        <v>-1.7865</v>
      </c>
      <c r="C46" s="12">
        <v>20.2977</v>
      </c>
      <c r="D46" s="12">
        <v>1.7661</v>
      </c>
      <c r="E46" s="12">
        <v>-3.08677414</v>
      </c>
      <c r="F46" s="12">
        <v>-0.00764099</v>
      </c>
      <c r="G46" s="12">
        <v>0.03851675</v>
      </c>
      <c r="H46" s="4">
        <f>B46+Parameters!$B$5</f>
        <v>2516598.2135</v>
      </c>
      <c r="I46" s="4">
        <f>C46+Parameters!$B$6</f>
        <v>6856535.2977</v>
      </c>
      <c r="J46" s="4">
        <f>D46+Parameters!$B$7</f>
        <v>142.64144355588894</v>
      </c>
    </row>
    <row r="47" spans="1:10" ht="15">
      <c r="A47" s="12" t="s">
        <v>204</v>
      </c>
      <c r="B47" s="12">
        <v>-2.8093</v>
      </c>
      <c r="C47" s="12">
        <v>17.7406</v>
      </c>
      <c r="D47" s="12">
        <v>1.8221</v>
      </c>
      <c r="E47" s="12">
        <v>-3.08028072</v>
      </c>
      <c r="F47" s="12">
        <v>-1.379E-05</v>
      </c>
      <c r="G47" s="12">
        <v>0.19279528</v>
      </c>
      <c r="H47" s="4">
        <f>B47+Parameters!$B$5</f>
        <v>2516597.1907</v>
      </c>
      <c r="I47" s="4">
        <f>C47+Parameters!$B$6</f>
        <v>6856532.7406</v>
      </c>
      <c r="J47" s="4">
        <f>D47+Parameters!$B$7</f>
        <v>142.69744355588895</v>
      </c>
    </row>
    <row r="48" spans="1:10" ht="15">
      <c r="A48" s="12" t="s">
        <v>205</v>
      </c>
      <c r="B48" s="12">
        <v>-6.5978</v>
      </c>
      <c r="C48" s="12">
        <v>18.0658</v>
      </c>
      <c r="D48" s="12">
        <v>1.7831</v>
      </c>
      <c r="E48" s="12">
        <v>-3.08863604</v>
      </c>
      <c r="F48" s="12">
        <v>-0.00510576</v>
      </c>
      <c r="G48" s="12">
        <v>0.12581354</v>
      </c>
      <c r="H48" s="4">
        <f>B48+Parameters!$B$5</f>
        <v>2516593.4022</v>
      </c>
      <c r="I48" s="4">
        <f>C48+Parameters!$B$6</f>
        <v>6856533.0658</v>
      </c>
      <c r="J48" s="4">
        <f>D48+Parameters!$B$7</f>
        <v>142.65844355588894</v>
      </c>
    </row>
    <row r="49" spans="1:10" ht="15">
      <c r="A49" s="12" t="s">
        <v>206</v>
      </c>
      <c r="B49" s="12">
        <v>-8.9781</v>
      </c>
      <c r="C49" s="12">
        <v>17.9267</v>
      </c>
      <c r="D49" s="12">
        <v>1.7859</v>
      </c>
      <c r="E49" s="12">
        <v>-3.08319006</v>
      </c>
      <c r="F49" s="12">
        <v>-0.00434469</v>
      </c>
      <c r="G49" s="12">
        <v>0.14362084</v>
      </c>
      <c r="H49" s="4">
        <f>B49+Parameters!$B$5</f>
        <v>2516591.0219</v>
      </c>
      <c r="I49" s="4">
        <f>C49+Parameters!$B$6</f>
        <v>6856532.9267</v>
      </c>
      <c r="J49" s="4">
        <f>D49+Parameters!$B$7</f>
        <v>142.66124355588894</v>
      </c>
    </row>
    <row r="50" spans="1:10" ht="15">
      <c r="A50" s="12" t="s">
        <v>207</v>
      </c>
      <c r="B50" s="12">
        <v>-10.0905</v>
      </c>
      <c r="C50" s="12">
        <v>20.8268</v>
      </c>
      <c r="D50" s="12">
        <v>1.7689</v>
      </c>
      <c r="E50" s="12">
        <v>-3.08006658</v>
      </c>
      <c r="F50" s="12">
        <v>-0.00884026</v>
      </c>
      <c r="G50" s="12">
        <v>0.04794109</v>
      </c>
      <c r="H50" s="4">
        <f>B50+Parameters!$B$5</f>
        <v>2516589.9095</v>
      </c>
      <c r="I50" s="4">
        <f>C50+Parameters!$B$6</f>
        <v>6856535.8268</v>
      </c>
      <c r="J50" s="4">
        <f>D50+Parameters!$B$7</f>
        <v>142.64424355588895</v>
      </c>
    </row>
    <row r="51" spans="1:10" ht="15">
      <c r="A51" s="12" t="s">
        <v>208</v>
      </c>
      <c r="B51" s="12">
        <v>-12.3485</v>
      </c>
      <c r="C51" s="12">
        <v>23.5638</v>
      </c>
      <c r="D51" s="12">
        <v>1.7501</v>
      </c>
      <c r="E51" s="12">
        <v>-3.08393413</v>
      </c>
      <c r="F51" s="12">
        <v>-0.00793486</v>
      </c>
      <c r="G51" s="12">
        <v>0.09044479</v>
      </c>
      <c r="H51" s="4">
        <f>B51+Parameters!$B$5</f>
        <v>2516587.6515</v>
      </c>
      <c r="I51" s="4">
        <f>C51+Parameters!$B$6</f>
        <v>6856538.5638</v>
      </c>
      <c r="J51" s="4">
        <f>D51+Parameters!$B$7</f>
        <v>142.62544355588895</v>
      </c>
    </row>
    <row r="52" spans="1:10" ht="15">
      <c r="A52" s="12" t="s">
        <v>209</v>
      </c>
      <c r="B52" s="12">
        <v>-8.2323</v>
      </c>
      <c r="C52" s="12">
        <v>23.4238</v>
      </c>
      <c r="D52" s="12">
        <v>1.8067</v>
      </c>
      <c r="E52" s="12">
        <v>-3.07748015</v>
      </c>
      <c r="F52" s="12">
        <v>-0.00042098</v>
      </c>
      <c r="G52" s="12">
        <v>0.18205634</v>
      </c>
      <c r="H52" s="4">
        <f>B52+Parameters!$B$5</f>
        <v>2516591.7677</v>
      </c>
      <c r="I52" s="4">
        <f>C52+Parameters!$B$6</f>
        <v>6856538.4238</v>
      </c>
      <c r="J52" s="4">
        <f>D52+Parameters!$B$7</f>
        <v>142.68204355588895</v>
      </c>
    </row>
    <row r="53" spans="1:10" ht="15">
      <c r="A53" s="12" t="s">
        <v>210</v>
      </c>
      <c r="B53" s="12">
        <v>-7.1857</v>
      </c>
      <c r="C53" s="12">
        <v>21.4189</v>
      </c>
      <c r="D53" s="12">
        <v>1.7345</v>
      </c>
      <c r="E53" s="12">
        <v>-3.07925825</v>
      </c>
      <c r="F53" s="12">
        <v>-0.01467072</v>
      </c>
      <c r="G53" s="12">
        <v>-0.06028694</v>
      </c>
      <c r="H53" s="4">
        <f>B53+Parameters!$B$5</f>
        <v>2516592.8143</v>
      </c>
      <c r="I53" s="4">
        <f>C53+Parameters!$B$6</f>
        <v>6856536.4189</v>
      </c>
      <c r="J53" s="4">
        <f>D53+Parameters!$B$7</f>
        <v>142.60984355588894</v>
      </c>
    </row>
    <row r="54" spans="1:10" ht="15">
      <c r="A54" s="12" t="s">
        <v>211</v>
      </c>
      <c r="B54" s="12">
        <v>-5.6024</v>
      </c>
      <c r="C54" s="12">
        <v>23.0919</v>
      </c>
      <c r="D54" s="12">
        <v>1.8156</v>
      </c>
      <c r="E54" s="12">
        <v>-3.07880202</v>
      </c>
      <c r="F54" s="12">
        <v>-0.01977145</v>
      </c>
      <c r="G54" s="12">
        <v>-0.05887851</v>
      </c>
      <c r="H54" s="4">
        <f>B54+Parameters!$B$5</f>
        <v>2516594.3976</v>
      </c>
      <c r="I54" s="4">
        <f>C54+Parameters!$B$6</f>
        <v>6856538.0919</v>
      </c>
      <c r="J54" s="4">
        <f>D54+Parameters!$B$7</f>
        <v>142.69094355588894</v>
      </c>
    </row>
    <row r="55" spans="1:10" ht="15">
      <c r="A55" s="12" t="s">
        <v>212</v>
      </c>
      <c r="B55" s="12">
        <v>-5.473</v>
      </c>
      <c r="C55" s="12">
        <v>23.3641</v>
      </c>
      <c r="D55" s="12">
        <v>1.7831</v>
      </c>
      <c r="E55" s="12">
        <v>-3.07900356</v>
      </c>
      <c r="F55" s="12">
        <v>-0.01047058</v>
      </c>
      <c r="G55" s="12">
        <v>0.05575035</v>
      </c>
      <c r="H55" s="4">
        <f>B55+Parameters!$B$5</f>
        <v>2516594.527</v>
      </c>
      <c r="I55" s="4">
        <f>C55+Parameters!$B$6</f>
        <v>6856538.3641</v>
      </c>
      <c r="J55" s="4">
        <f>D55+Parameters!$B$7</f>
        <v>142.65844355588894</v>
      </c>
    </row>
    <row r="56" spans="1:10" ht="15">
      <c r="A56" s="12" t="s">
        <v>213</v>
      </c>
      <c r="B56" s="12">
        <v>-3.8569</v>
      </c>
      <c r="C56" s="12">
        <v>21.559</v>
      </c>
      <c r="D56" s="12">
        <v>1.808</v>
      </c>
      <c r="E56" s="12">
        <v>-3.07738122</v>
      </c>
      <c r="F56" s="12">
        <v>-0.02176394</v>
      </c>
      <c r="G56" s="12">
        <v>-0.06413962</v>
      </c>
      <c r="H56" s="4">
        <f>B56+Parameters!$B$5</f>
        <v>2516596.1431</v>
      </c>
      <c r="I56" s="4">
        <f>C56+Parameters!$B$6</f>
        <v>6856536.559</v>
      </c>
      <c r="J56" s="4">
        <f>D56+Parameters!$B$7</f>
        <v>142.68334355588894</v>
      </c>
    </row>
    <row r="57" spans="1:10" ht="15">
      <c r="A57" s="12" t="s">
        <v>214</v>
      </c>
      <c r="B57" s="12">
        <v>2.3449</v>
      </c>
      <c r="C57" s="12">
        <v>23.2564</v>
      </c>
      <c r="D57" s="12">
        <v>2.0133</v>
      </c>
      <c r="E57" s="12">
        <v>-3.07639416</v>
      </c>
      <c r="F57" s="12">
        <v>-0.01434926</v>
      </c>
      <c r="G57" s="12">
        <v>0.01603556</v>
      </c>
      <c r="H57" s="4">
        <f>B57+Parameters!$B$5</f>
        <v>2516602.3449</v>
      </c>
      <c r="I57" s="4">
        <f>C57+Parameters!$B$6</f>
        <v>6856538.2564</v>
      </c>
      <c r="J57" s="4">
        <f>D57+Parameters!$B$7</f>
        <v>142.88864355588893</v>
      </c>
    </row>
    <row r="58" spans="1:10" ht="15">
      <c r="A58" s="12" t="s">
        <v>215</v>
      </c>
      <c r="B58" s="12">
        <v>1.4328</v>
      </c>
      <c r="C58" s="12">
        <v>24.2109</v>
      </c>
      <c r="D58" s="12">
        <v>1.9668</v>
      </c>
      <c r="E58" s="12">
        <v>-3.07805932</v>
      </c>
      <c r="F58" s="12">
        <v>-0.01353578</v>
      </c>
      <c r="G58" s="12">
        <v>-0.00686267</v>
      </c>
      <c r="H58" s="4">
        <f>B58+Parameters!$B$5</f>
        <v>2516601.4328</v>
      </c>
      <c r="I58" s="4">
        <f>C58+Parameters!$B$6</f>
        <v>6856539.2109</v>
      </c>
      <c r="J58" s="4">
        <f>D58+Parameters!$B$7</f>
        <v>142.84214355588895</v>
      </c>
    </row>
    <row r="59" spans="1:10" ht="15">
      <c r="A59" s="12" t="s">
        <v>216</v>
      </c>
      <c r="B59" s="12">
        <v>-2.5081</v>
      </c>
      <c r="C59" s="12">
        <v>23.7098</v>
      </c>
      <c r="D59" s="12">
        <v>1.8372</v>
      </c>
      <c r="E59" s="12">
        <v>-3.07551064</v>
      </c>
      <c r="F59" s="12">
        <v>-0.02649957</v>
      </c>
      <c r="G59" s="12">
        <v>-0.06530315</v>
      </c>
      <c r="H59" s="4">
        <f>B59+Parameters!$B$5</f>
        <v>2516597.4919</v>
      </c>
      <c r="I59" s="4">
        <f>C59+Parameters!$B$6</f>
        <v>6856538.7098</v>
      </c>
      <c r="J59" s="4">
        <f>D59+Parameters!$B$7</f>
        <v>142.71254355588894</v>
      </c>
    </row>
    <row r="60" spans="1:10" ht="15">
      <c r="A60" s="12" t="s">
        <v>217</v>
      </c>
      <c r="B60" s="12">
        <v>-2.875</v>
      </c>
      <c r="C60" s="12">
        <v>26.2513</v>
      </c>
      <c r="D60" s="12">
        <v>1.8845</v>
      </c>
      <c r="E60" s="12">
        <v>-3.07999004</v>
      </c>
      <c r="F60" s="12">
        <v>-0.03046207</v>
      </c>
      <c r="G60" s="12">
        <v>-0.21132773</v>
      </c>
      <c r="H60" s="4">
        <f>B60+Parameters!$B$5</f>
        <v>2516597.125</v>
      </c>
      <c r="I60" s="4">
        <f>C60+Parameters!$B$6</f>
        <v>6856541.2513</v>
      </c>
      <c r="J60" s="4">
        <f>D60+Parameters!$B$7</f>
        <v>142.75984355588895</v>
      </c>
    </row>
    <row r="61" spans="1:10" ht="15">
      <c r="A61" s="12" t="s">
        <v>218</v>
      </c>
      <c r="B61" s="12">
        <v>-4.2458</v>
      </c>
      <c r="C61" s="12">
        <v>27.497</v>
      </c>
      <c r="D61" s="12">
        <v>1.8752</v>
      </c>
      <c r="E61" s="12">
        <v>-3.08198727</v>
      </c>
      <c r="F61" s="12">
        <v>-0.01900913</v>
      </c>
      <c r="G61" s="12">
        <v>-0.02263905</v>
      </c>
      <c r="H61" s="4">
        <f>B61+Parameters!$B$5</f>
        <v>2516595.7542</v>
      </c>
      <c r="I61" s="4">
        <f>C61+Parameters!$B$6</f>
        <v>6856542.497</v>
      </c>
      <c r="J61" s="4">
        <f>D61+Parameters!$B$7</f>
        <v>142.75054355588895</v>
      </c>
    </row>
    <row r="62" spans="1:10" ht="15">
      <c r="A62" s="12" t="s">
        <v>219</v>
      </c>
      <c r="B62" s="12">
        <v>-5.6875</v>
      </c>
      <c r="C62" s="12">
        <v>25.8973</v>
      </c>
      <c r="D62" s="12">
        <v>1.8656</v>
      </c>
      <c r="E62" s="12">
        <v>-3.075253</v>
      </c>
      <c r="F62" s="12">
        <v>-0.01113943</v>
      </c>
      <c r="G62" s="12">
        <v>0.09801397</v>
      </c>
      <c r="H62" s="4">
        <f>B62+Parameters!$B$5</f>
        <v>2516594.3125</v>
      </c>
      <c r="I62" s="4">
        <f>C62+Parameters!$B$6</f>
        <v>6856540.8973</v>
      </c>
      <c r="J62" s="4">
        <f>D62+Parameters!$B$7</f>
        <v>142.74094355588895</v>
      </c>
    </row>
    <row r="63" spans="1:10" ht="15">
      <c r="A63" s="12" t="s">
        <v>220</v>
      </c>
      <c r="B63" s="12">
        <v>-9.1055</v>
      </c>
      <c r="C63" s="12">
        <v>28.8063</v>
      </c>
      <c r="D63" s="12">
        <v>1.8059</v>
      </c>
      <c r="E63" s="12">
        <v>-3.08076434</v>
      </c>
      <c r="F63" s="12">
        <v>-0.01757827</v>
      </c>
      <c r="G63" s="12">
        <v>0.03676371</v>
      </c>
      <c r="H63" s="4">
        <f>B63+Parameters!$B$5</f>
        <v>2516590.8945</v>
      </c>
      <c r="I63" s="4">
        <f>C63+Parameters!$B$6</f>
        <v>6856543.8063</v>
      </c>
      <c r="J63" s="4">
        <f>D63+Parameters!$B$7</f>
        <v>142.68124355588895</v>
      </c>
    </row>
    <row r="64" spans="1:10" ht="15">
      <c r="A64" s="12" t="s">
        <v>221</v>
      </c>
      <c r="B64" s="12">
        <v>-5.6795</v>
      </c>
      <c r="C64" s="12">
        <v>31.7675</v>
      </c>
      <c r="D64" s="12">
        <v>1.8917</v>
      </c>
      <c r="E64" s="12">
        <v>-3.0851032</v>
      </c>
      <c r="F64" s="12">
        <v>-0.02114945</v>
      </c>
      <c r="G64" s="12">
        <v>-0.13274765</v>
      </c>
      <c r="H64" s="4">
        <f>B64+Parameters!$B$5</f>
        <v>2516594.3205</v>
      </c>
      <c r="I64" s="4">
        <f>C64+Parameters!$B$6</f>
        <v>6856546.7675</v>
      </c>
      <c r="J64" s="4">
        <f>D64+Parameters!$B$7</f>
        <v>142.76704355588893</v>
      </c>
    </row>
  </sheetData>
  <sheetProtection/>
  <printOptions/>
  <pageMargins left="0.7" right="0.7" top="0.75" bottom="0.75" header="0.3" footer="0.3"/>
  <pageSetup horizontalDpi="300" verticalDpi="300" orientation="portrait" paperSize="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C1">
      <selection activeCell="S3" sqref="S3:U30"/>
    </sheetView>
  </sheetViews>
  <sheetFormatPr defaultColWidth="9.140625" defaultRowHeight="15"/>
  <cols>
    <col min="1" max="1" width="13.140625" style="0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21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  <c r="S2" s="4"/>
      <c r="T2" s="4"/>
      <c r="U2" s="4"/>
    </row>
    <row r="3" spans="1:21" ht="15">
      <c r="A3" s="9" t="s">
        <v>10</v>
      </c>
      <c r="B3" s="9">
        <v>180</v>
      </c>
      <c r="C3" s="9">
        <v>0</v>
      </c>
      <c r="D3" s="9" t="s">
        <v>222</v>
      </c>
      <c r="E3" s="11">
        <f>VLOOKUP($A3,'gcp_rotation&amp;shift'!$A$1:$J$52,8,FALSE)</f>
        <v>5.486370743717998</v>
      </c>
      <c r="F3" s="11">
        <f>VLOOKUP($A3,'gcp_rotation&amp;shift'!$A$1:$J$52,9,FALSE)</f>
        <v>11.07881177123636</v>
      </c>
      <c r="G3" s="11">
        <f>VLOOKUP($A3,'gcp_rotation&amp;shift'!$A$1:$J$52,10,FALSE)</f>
        <v>0.4070000000000107</v>
      </c>
      <c r="H3" s="4">
        <f>(Parameters!$B$10+Parameters!$B$11)-(Parameters!$B$10+Parameters!$B$12)</f>
        <v>0.08200000000000007</v>
      </c>
      <c r="I3">
        <f>RADIANS(C3)</f>
        <v>0</v>
      </c>
      <c r="J3">
        <f>H3*COS(I3)</f>
        <v>0.08200000000000007</v>
      </c>
      <c r="K3">
        <f>IF(B3-90&gt;0,B3-90,B3-90+360)</f>
        <v>90</v>
      </c>
      <c r="L3">
        <f>IF(K3&gt;=180,RADIANS(360-K3),-RADIANS(K3))</f>
        <v>-1.5707963267948966</v>
      </c>
      <c r="M3">
        <f>J3*COS(L3)</f>
        <v>5.0231086651253465E-18</v>
      </c>
      <c r="N3">
        <f>J3*SIN(L3)</f>
        <v>-0.08200000000000007</v>
      </c>
      <c r="O3">
        <f>H3*SIN(I3)</f>
        <v>0</v>
      </c>
      <c r="P3" s="10">
        <f>E3+M3</f>
        <v>5.486370743717998</v>
      </c>
      <c r="Q3" s="10">
        <f>F3+N3</f>
        <v>10.99681177123636</v>
      </c>
      <c r="R3" s="10">
        <f>G3+Parameters!$B$10+Parameters!$B$12+O3</f>
        <v>1.9410000000000107</v>
      </c>
      <c r="S3" s="4">
        <f>P3+Parameters!$B$5</f>
        <v>2516605.4863707437</v>
      </c>
      <c r="T3" s="4">
        <f>Q3+Parameters!$B$6</f>
        <v>6856525.996811771</v>
      </c>
      <c r="U3" s="4">
        <f>R3+Parameters!$B$7</f>
        <v>142.81634355588895</v>
      </c>
    </row>
    <row r="4" spans="1:21" ht="15">
      <c r="A4" s="9" t="s">
        <v>11</v>
      </c>
      <c r="B4" s="9">
        <v>180</v>
      </c>
      <c r="C4" s="9">
        <v>0</v>
      </c>
      <c r="D4" s="9" t="s">
        <v>223</v>
      </c>
      <c r="E4" s="11">
        <f>VLOOKUP($A4,'gcp_rotation&amp;shift'!$A$1:$J$52,8,FALSE)</f>
        <v>1.1762201683595777</v>
      </c>
      <c r="F4" s="11">
        <f>VLOOKUP($A4,'gcp_rotation&amp;shift'!$A$1:$J$52,9,FALSE)</f>
        <v>10.890652216039598</v>
      </c>
      <c r="G4" s="11">
        <f>VLOOKUP($A4,'gcp_rotation&amp;shift'!$A$1:$J$52,10,FALSE)</f>
        <v>0.27600000000001046</v>
      </c>
      <c r="H4" s="4">
        <f>(Parameters!$B$10+Parameters!$B$11)-(Parameters!$B$10+Parameters!$B$12)</f>
        <v>0.08200000000000007</v>
      </c>
      <c r="I4">
        <f aca="true" t="shared" si="0" ref="I4:I30">RADIANS(C4)</f>
        <v>0</v>
      </c>
      <c r="J4">
        <f aca="true" t="shared" si="1" ref="J4:J30">H4*COS(I4)</f>
        <v>0.08200000000000007</v>
      </c>
      <c r="K4">
        <f aca="true" t="shared" si="2" ref="K4:K30">IF(B4-90&gt;0,B4-90,B4-90+360)</f>
        <v>90</v>
      </c>
      <c r="L4">
        <f aca="true" t="shared" si="3" ref="L4:L30">IF(K4&gt;=180,RADIANS(360-K4),-RADIANS(K4))</f>
        <v>-1.5707963267948966</v>
      </c>
      <c r="M4">
        <f aca="true" t="shared" si="4" ref="M4:M30">J4*COS(L4)</f>
        <v>5.0231086651253465E-18</v>
      </c>
      <c r="N4">
        <f aca="true" t="shared" si="5" ref="N4:N30">J4*SIN(L4)</f>
        <v>-0.08200000000000007</v>
      </c>
      <c r="O4">
        <f aca="true" t="shared" si="6" ref="O4:O30">H4*SIN(I4)</f>
        <v>0</v>
      </c>
      <c r="P4" s="10">
        <f aca="true" t="shared" si="7" ref="P4:P30">E4+M4</f>
        <v>1.1762201683595777</v>
      </c>
      <c r="Q4" s="10">
        <f aca="true" t="shared" si="8" ref="Q4:Q30">F4+N4</f>
        <v>10.808652216039597</v>
      </c>
      <c r="R4" s="10">
        <f>G4+Parameters!$B$10+Parameters!$B$12+O4</f>
        <v>1.8100000000000105</v>
      </c>
      <c r="S4" s="4">
        <f>P4+Parameters!$B$5</f>
        <v>2516601.1762201684</v>
      </c>
      <c r="T4" s="4">
        <f>Q4+Parameters!$B$6</f>
        <v>6856525.808652216</v>
      </c>
      <c r="U4" s="4">
        <f>R4+Parameters!$B$7</f>
        <v>142.68534355588895</v>
      </c>
    </row>
    <row r="5" spans="1:21" ht="15">
      <c r="A5" s="9" t="s">
        <v>18</v>
      </c>
      <c r="B5" s="9">
        <v>180</v>
      </c>
      <c r="C5" s="9">
        <v>0</v>
      </c>
      <c r="D5" s="9" t="s">
        <v>224</v>
      </c>
      <c r="E5" s="11">
        <f>VLOOKUP($A5,'gcp_rotation&amp;shift'!$A$1:$J$52,8,FALSE)</f>
        <v>-2.2038996131159365</v>
      </c>
      <c r="F5" s="11">
        <f>VLOOKUP($A5,'gcp_rotation&amp;shift'!$A$1:$J$52,9,FALSE)</f>
        <v>14.548692437820137</v>
      </c>
      <c r="G5" s="11">
        <f>VLOOKUP($A5,'gcp_rotation&amp;shift'!$A$1:$J$52,10,FALSE)</f>
        <v>0.23099999999999454</v>
      </c>
      <c r="H5" s="4">
        <f>(Parameters!$B$10+Parameters!$B$11)-(Parameters!$B$10+Parameters!$B$12)</f>
        <v>0.08200000000000007</v>
      </c>
      <c r="I5">
        <f t="shared" si="0"/>
        <v>0</v>
      </c>
      <c r="J5">
        <f t="shared" si="1"/>
        <v>0.08200000000000007</v>
      </c>
      <c r="K5">
        <f t="shared" si="2"/>
        <v>90</v>
      </c>
      <c r="L5">
        <f t="shared" si="3"/>
        <v>-1.5707963267948966</v>
      </c>
      <c r="M5">
        <f t="shared" si="4"/>
        <v>5.0231086651253465E-18</v>
      </c>
      <c r="N5">
        <f t="shared" si="5"/>
        <v>-0.08200000000000007</v>
      </c>
      <c r="O5">
        <f t="shared" si="6"/>
        <v>0</v>
      </c>
      <c r="P5" s="10">
        <f t="shared" si="7"/>
        <v>-2.2038996131159365</v>
      </c>
      <c r="Q5" s="10">
        <f t="shared" si="8"/>
        <v>14.466692437820136</v>
      </c>
      <c r="R5" s="10">
        <f>G5+Parameters!$B$10+Parameters!$B$12+O5</f>
        <v>1.7649999999999946</v>
      </c>
      <c r="S5" s="4">
        <f>P5+Parameters!$B$5</f>
        <v>2516597.796100387</v>
      </c>
      <c r="T5" s="4">
        <f>Q5+Parameters!$B$6</f>
        <v>6856529.466692437</v>
      </c>
      <c r="U5" s="4">
        <f>R5+Parameters!$B$7</f>
        <v>142.64034355588893</v>
      </c>
    </row>
    <row r="6" spans="1:21" ht="15">
      <c r="A6" s="9" t="s">
        <v>23</v>
      </c>
      <c r="B6" s="9">
        <v>180</v>
      </c>
      <c r="C6" s="9">
        <v>0</v>
      </c>
      <c r="D6" s="9" t="s">
        <v>225</v>
      </c>
      <c r="E6" s="11">
        <f>VLOOKUP($A6,'gcp_rotation&amp;shift'!$A$1:$J$52,8,FALSE)</f>
        <v>-2.7912526903674006</v>
      </c>
      <c r="F6" s="11">
        <f>VLOOKUP($A6,'gcp_rotation&amp;shift'!$A$1:$J$52,9,FALSE)</f>
        <v>17.82354714628309</v>
      </c>
      <c r="G6" s="11">
        <f>VLOOKUP($A6,'gcp_rotation&amp;shift'!$A$1:$J$52,10,FALSE)</f>
        <v>0.29599999999999227</v>
      </c>
      <c r="H6" s="4">
        <f>(Parameters!$B$10+Parameters!$B$11)-(Parameters!$B$10+Parameters!$B$12)</f>
        <v>0.08200000000000007</v>
      </c>
      <c r="I6">
        <f t="shared" si="0"/>
        <v>0</v>
      </c>
      <c r="J6">
        <f t="shared" si="1"/>
        <v>0.08200000000000007</v>
      </c>
      <c r="K6">
        <f t="shared" si="2"/>
        <v>90</v>
      </c>
      <c r="L6">
        <f t="shared" si="3"/>
        <v>-1.5707963267948966</v>
      </c>
      <c r="M6">
        <f t="shared" si="4"/>
        <v>5.0231086651253465E-18</v>
      </c>
      <c r="N6">
        <f t="shared" si="5"/>
        <v>-0.08200000000000007</v>
      </c>
      <c r="O6">
        <f t="shared" si="6"/>
        <v>0</v>
      </c>
      <c r="P6" s="10">
        <f t="shared" si="7"/>
        <v>-2.7912526903674006</v>
      </c>
      <c r="Q6" s="10">
        <f t="shared" si="8"/>
        <v>17.74154714628309</v>
      </c>
      <c r="R6" s="10">
        <f>G6+Parameters!$B$10+Parameters!$B$12+O6</f>
        <v>1.8299999999999923</v>
      </c>
      <c r="S6" s="4">
        <f>P6+Parameters!$B$5</f>
        <v>2516597.2087473096</v>
      </c>
      <c r="T6" s="4">
        <f>Q6+Parameters!$B$6</f>
        <v>6856532.741547146</v>
      </c>
      <c r="U6" s="4">
        <f>R6+Parameters!$B$7</f>
        <v>142.70534355588893</v>
      </c>
    </row>
    <row r="7" spans="1:21" ht="15">
      <c r="A7" s="9" t="s">
        <v>17</v>
      </c>
      <c r="B7" s="9">
        <v>180</v>
      </c>
      <c r="C7" s="9">
        <v>0</v>
      </c>
      <c r="D7" s="9" t="s">
        <v>226</v>
      </c>
      <c r="E7" s="11">
        <f>VLOOKUP($A7,'gcp_rotation&amp;shift'!$A$1:$J$52,8,FALSE)</f>
        <v>2.2534986967220902</v>
      </c>
      <c r="F7" s="11">
        <f>VLOOKUP($A7,'gcp_rotation&amp;shift'!$A$1:$J$52,9,FALSE)</f>
        <v>15.705392185598612</v>
      </c>
      <c r="G7" s="11">
        <f>VLOOKUP($A7,'gcp_rotation&amp;shift'!$A$1:$J$52,10,FALSE)</f>
        <v>0.3429999999999893</v>
      </c>
      <c r="H7" s="4">
        <f>(Parameters!$B$10+Parameters!$B$11)-(Parameters!$B$10+Parameters!$B$12)</f>
        <v>0.08200000000000007</v>
      </c>
      <c r="I7">
        <f t="shared" si="0"/>
        <v>0</v>
      </c>
      <c r="J7">
        <f t="shared" si="1"/>
        <v>0.08200000000000007</v>
      </c>
      <c r="K7">
        <f t="shared" si="2"/>
        <v>90</v>
      </c>
      <c r="L7">
        <f t="shared" si="3"/>
        <v>-1.5707963267948966</v>
      </c>
      <c r="M7">
        <f t="shared" si="4"/>
        <v>5.0231086651253465E-18</v>
      </c>
      <c r="N7">
        <f t="shared" si="5"/>
        <v>-0.08200000000000007</v>
      </c>
      <c r="O7">
        <f t="shared" si="6"/>
        <v>0</v>
      </c>
      <c r="P7" s="10">
        <f t="shared" si="7"/>
        <v>2.2534986967220902</v>
      </c>
      <c r="Q7" s="10">
        <f t="shared" si="8"/>
        <v>15.623392185598611</v>
      </c>
      <c r="R7" s="10">
        <f>G7+Parameters!$B$10+Parameters!$B$12+O7</f>
        <v>1.8769999999999893</v>
      </c>
      <c r="S7" s="4">
        <f>P7+Parameters!$B$5</f>
        <v>2516602.2534986967</v>
      </c>
      <c r="T7" s="4">
        <f>Q7+Parameters!$B$6</f>
        <v>6856530.623392185</v>
      </c>
      <c r="U7" s="4">
        <f>R7+Parameters!$B$7</f>
        <v>142.75234355588893</v>
      </c>
    </row>
    <row r="8" spans="1:21" ht="15">
      <c r="A8" s="9" t="s">
        <v>16</v>
      </c>
      <c r="B8" s="9">
        <v>180</v>
      </c>
      <c r="C8" s="9">
        <v>0</v>
      </c>
      <c r="D8" s="9" t="s">
        <v>227</v>
      </c>
      <c r="E8" s="11">
        <f>VLOOKUP($A8,'gcp_rotation&amp;shift'!$A$1:$J$52,8,FALSE)</f>
        <v>4.192438424099237</v>
      </c>
      <c r="F8" s="11">
        <f>VLOOKUP($A8,'gcp_rotation&amp;shift'!$A$1:$J$52,9,FALSE)</f>
        <v>15.455140843987465</v>
      </c>
      <c r="G8" s="11">
        <f>VLOOKUP($A8,'gcp_rotation&amp;shift'!$A$1:$J$52,10,FALSE)</f>
        <v>0.3669999999999902</v>
      </c>
      <c r="H8" s="4">
        <f>(Parameters!$B$10+Parameters!$B$11)-(Parameters!$B$10+Parameters!$B$12)</f>
        <v>0.08200000000000007</v>
      </c>
      <c r="I8">
        <f t="shared" si="0"/>
        <v>0</v>
      </c>
      <c r="J8">
        <f t="shared" si="1"/>
        <v>0.08200000000000007</v>
      </c>
      <c r="K8">
        <f t="shared" si="2"/>
        <v>90</v>
      </c>
      <c r="L8">
        <f t="shared" si="3"/>
        <v>-1.5707963267948966</v>
      </c>
      <c r="M8">
        <f t="shared" si="4"/>
        <v>5.0231086651253465E-18</v>
      </c>
      <c r="N8">
        <f t="shared" si="5"/>
        <v>-0.08200000000000007</v>
      </c>
      <c r="O8">
        <f t="shared" si="6"/>
        <v>0</v>
      </c>
      <c r="P8" s="10">
        <f t="shared" si="7"/>
        <v>4.192438424099237</v>
      </c>
      <c r="Q8" s="10">
        <f t="shared" si="8"/>
        <v>15.373140843987464</v>
      </c>
      <c r="R8" s="10">
        <f>G8+Parameters!$B$10+Parameters!$B$12+O8</f>
        <v>1.9009999999999903</v>
      </c>
      <c r="S8" s="4">
        <f>P8+Parameters!$B$5</f>
        <v>2516604.192438424</v>
      </c>
      <c r="T8" s="4">
        <f>Q8+Parameters!$B$6</f>
        <v>6856530.373140844</v>
      </c>
      <c r="U8" s="4">
        <f>R8+Parameters!$B$7</f>
        <v>142.77634355588893</v>
      </c>
    </row>
    <row r="9" spans="1:21" ht="15">
      <c r="A9" s="9" t="s">
        <v>21</v>
      </c>
      <c r="B9" s="9">
        <v>180</v>
      </c>
      <c r="C9" s="9">
        <v>0</v>
      </c>
      <c r="D9" s="9" t="s">
        <v>228</v>
      </c>
      <c r="E9" s="11">
        <f>VLOOKUP($A9,'gcp_rotation&amp;shift'!$A$1:$J$52,8,FALSE)</f>
        <v>4.712169231381267</v>
      </c>
      <c r="F9" s="11">
        <f>VLOOKUP($A9,'gcp_rotation&amp;shift'!$A$1:$J$52,9,FALSE)</f>
        <v>19.42591959517449</v>
      </c>
      <c r="G9" s="11">
        <f>VLOOKUP($A9,'gcp_rotation&amp;shift'!$A$1:$J$52,10,FALSE)</f>
        <v>0.4350000000000023</v>
      </c>
      <c r="H9" s="4">
        <f>(Parameters!$B$10+Parameters!$B$11)-(Parameters!$B$10+Parameters!$B$12)</f>
        <v>0.08200000000000007</v>
      </c>
      <c r="I9">
        <f t="shared" si="0"/>
        <v>0</v>
      </c>
      <c r="J9">
        <f t="shared" si="1"/>
        <v>0.08200000000000007</v>
      </c>
      <c r="K9">
        <f t="shared" si="2"/>
        <v>90</v>
      </c>
      <c r="L9">
        <f t="shared" si="3"/>
        <v>-1.5707963267948966</v>
      </c>
      <c r="M9">
        <f t="shared" si="4"/>
        <v>5.0231086651253465E-18</v>
      </c>
      <c r="N9">
        <f t="shared" si="5"/>
        <v>-0.08200000000000007</v>
      </c>
      <c r="O9">
        <f t="shared" si="6"/>
        <v>0</v>
      </c>
      <c r="P9" s="10">
        <f t="shared" si="7"/>
        <v>4.712169231381267</v>
      </c>
      <c r="Q9" s="10">
        <f t="shared" si="8"/>
        <v>19.34391959517449</v>
      </c>
      <c r="R9" s="10">
        <f>G9+Parameters!$B$10+Parameters!$B$12+O9</f>
        <v>1.9690000000000023</v>
      </c>
      <c r="S9" s="4">
        <f>P9+Parameters!$B$5</f>
        <v>2516604.7121692314</v>
      </c>
      <c r="T9" s="4">
        <f>Q9+Parameters!$B$6</f>
        <v>6856534.343919595</v>
      </c>
      <c r="U9" s="4">
        <f>R9+Parameters!$B$7</f>
        <v>142.84434355588894</v>
      </c>
    </row>
    <row r="10" spans="1:21" ht="15">
      <c r="A10" s="9" t="s">
        <v>22</v>
      </c>
      <c r="B10" s="9">
        <v>180</v>
      </c>
      <c r="C10" s="9">
        <v>0</v>
      </c>
      <c r="D10" s="9" t="s">
        <v>229</v>
      </c>
      <c r="E10" s="11">
        <f>VLOOKUP($A10,'gcp_rotation&amp;shift'!$A$1:$J$52,8,FALSE)</f>
        <v>2.4491386599838734</v>
      </c>
      <c r="F10" s="11">
        <f>VLOOKUP($A10,'gcp_rotation&amp;shift'!$A$1:$J$52,9,FALSE)</f>
        <v>20.774883876554668</v>
      </c>
      <c r="G10" s="11">
        <f>VLOOKUP($A10,'gcp_rotation&amp;shift'!$A$1:$J$52,10,FALSE)</f>
        <v>0.3810000000000002</v>
      </c>
      <c r="H10" s="4">
        <f>(Parameters!$B$10+Parameters!$B$11)-(Parameters!$B$10+Parameters!$B$12)</f>
        <v>0.08200000000000007</v>
      </c>
      <c r="I10">
        <f t="shared" si="0"/>
        <v>0</v>
      </c>
      <c r="J10">
        <f t="shared" si="1"/>
        <v>0.08200000000000007</v>
      </c>
      <c r="K10">
        <f t="shared" si="2"/>
        <v>90</v>
      </c>
      <c r="L10">
        <f t="shared" si="3"/>
        <v>-1.5707963267948966</v>
      </c>
      <c r="M10">
        <f t="shared" si="4"/>
        <v>5.0231086651253465E-18</v>
      </c>
      <c r="N10">
        <f t="shared" si="5"/>
        <v>-0.08200000000000007</v>
      </c>
      <c r="O10">
        <f t="shared" si="6"/>
        <v>0</v>
      </c>
      <c r="P10" s="10">
        <f t="shared" si="7"/>
        <v>2.4491386599838734</v>
      </c>
      <c r="Q10" s="10">
        <f t="shared" si="8"/>
        <v>20.692883876554667</v>
      </c>
      <c r="R10" s="10">
        <f>G10+Parameters!$B$10+Parameters!$B$12+O10</f>
        <v>1.9150000000000003</v>
      </c>
      <c r="S10" s="4">
        <f>P10+Parameters!$B$5</f>
        <v>2516602.44913866</v>
      </c>
      <c r="T10" s="4">
        <f>Q10+Parameters!$B$6</f>
        <v>6856535.692883876</v>
      </c>
      <c r="U10" s="4">
        <f>R10+Parameters!$B$7</f>
        <v>142.79034355588894</v>
      </c>
    </row>
    <row r="11" spans="1:21" ht="15">
      <c r="A11" s="9" t="s">
        <v>29</v>
      </c>
      <c r="B11" s="9">
        <v>180</v>
      </c>
      <c r="C11" s="9">
        <v>0</v>
      </c>
      <c r="D11" s="9" t="s">
        <v>230</v>
      </c>
      <c r="E11" s="11">
        <f>VLOOKUP($A11,'gcp_rotation&amp;shift'!$A$1:$J$52,8,FALSE)</f>
        <v>1.47200700128451</v>
      </c>
      <c r="F11" s="11">
        <f>VLOOKUP($A11,'gcp_rotation&amp;shift'!$A$1:$J$52,9,FALSE)</f>
        <v>21.935327637009323</v>
      </c>
      <c r="G11" s="11">
        <f>VLOOKUP($A11,'gcp_rotation&amp;shift'!$A$1:$J$52,10,FALSE)</f>
        <v>0.36000000000001364</v>
      </c>
      <c r="H11" s="4">
        <f>(Parameters!$B$10+Parameters!$B$11)-(Parameters!$B$10+Parameters!$B$12)</f>
        <v>0.08200000000000007</v>
      </c>
      <c r="I11">
        <f t="shared" si="0"/>
        <v>0</v>
      </c>
      <c r="J11">
        <f t="shared" si="1"/>
        <v>0.08200000000000007</v>
      </c>
      <c r="K11">
        <f t="shared" si="2"/>
        <v>90</v>
      </c>
      <c r="L11">
        <f t="shared" si="3"/>
        <v>-1.5707963267948966</v>
      </c>
      <c r="M11">
        <f t="shared" si="4"/>
        <v>5.0231086651253465E-18</v>
      </c>
      <c r="N11">
        <f t="shared" si="5"/>
        <v>-0.08200000000000007</v>
      </c>
      <c r="O11">
        <f t="shared" si="6"/>
        <v>0</v>
      </c>
      <c r="P11" s="10">
        <f t="shared" si="7"/>
        <v>1.47200700128451</v>
      </c>
      <c r="Q11" s="10">
        <f t="shared" si="8"/>
        <v>21.853327637009322</v>
      </c>
      <c r="R11" s="10">
        <f>G11+Parameters!$B$10+Parameters!$B$12+O11</f>
        <v>1.8940000000000137</v>
      </c>
      <c r="S11" s="4">
        <f>P11+Parameters!$B$5</f>
        <v>2516601.4720070013</v>
      </c>
      <c r="T11" s="4">
        <f>Q11+Parameters!$B$6</f>
        <v>6856536.853327637</v>
      </c>
      <c r="U11" s="4">
        <f>R11+Parameters!$B$7</f>
        <v>142.76934355588895</v>
      </c>
    </row>
    <row r="12" spans="1:21" ht="15">
      <c r="A12" s="9" t="s">
        <v>28</v>
      </c>
      <c r="B12" s="9">
        <v>180</v>
      </c>
      <c r="C12" s="9">
        <v>0</v>
      </c>
      <c r="D12" s="9" t="s">
        <v>231</v>
      </c>
      <c r="E12" s="11">
        <f>VLOOKUP($A12,'gcp_rotation&amp;shift'!$A$1:$J$52,8,FALSE)</f>
        <v>-0.17473649187013507</v>
      </c>
      <c r="F12" s="11">
        <f>VLOOKUP($A12,'gcp_rotation&amp;shift'!$A$1:$J$52,9,FALSE)</f>
        <v>19.98478313162923</v>
      </c>
      <c r="G12" s="11">
        <f>VLOOKUP($A12,'gcp_rotation&amp;shift'!$A$1:$J$52,10,FALSE)</f>
        <v>0.257000000000005</v>
      </c>
      <c r="H12" s="4">
        <f>(Parameters!$B$10+Parameters!$B$11)-(Parameters!$B$10+Parameters!$B$12)</f>
        <v>0.08200000000000007</v>
      </c>
      <c r="I12">
        <f t="shared" si="0"/>
        <v>0</v>
      </c>
      <c r="J12">
        <f t="shared" si="1"/>
        <v>0.08200000000000007</v>
      </c>
      <c r="K12">
        <f t="shared" si="2"/>
        <v>90</v>
      </c>
      <c r="L12">
        <f t="shared" si="3"/>
        <v>-1.5707963267948966</v>
      </c>
      <c r="M12">
        <f t="shared" si="4"/>
        <v>5.0231086651253465E-18</v>
      </c>
      <c r="N12">
        <f t="shared" si="5"/>
        <v>-0.08200000000000007</v>
      </c>
      <c r="O12">
        <f t="shared" si="6"/>
        <v>0</v>
      </c>
      <c r="P12" s="10">
        <f t="shared" si="7"/>
        <v>-0.17473649187013507</v>
      </c>
      <c r="Q12" s="10">
        <f t="shared" si="8"/>
        <v>19.902783131629228</v>
      </c>
      <c r="R12" s="10">
        <f>G12+Parameters!$B$10+Parameters!$B$12+O12</f>
        <v>1.791000000000005</v>
      </c>
      <c r="S12" s="4">
        <f>P12+Parameters!$B$5</f>
        <v>2516599.825263508</v>
      </c>
      <c r="T12" s="4">
        <f>Q12+Parameters!$B$6</f>
        <v>6856534.902783131</v>
      </c>
      <c r="U12" s="4">
        <f>R12+Parameters!$B$7</f>
        <v>142.66634355588894</v>
      </c>
    </row>
    <row r="13" spans="1:21" ht="15">
      <c r="A13" s="9" t="s">
        <v>27</v>
      </c>
      <c r="B13" s="9">
        <v>180</v>
      </c>
      <c r="C13" s="9">
        <v>0</v>
      </c>
      <c r="D13" s="9" t="s">
        <v>232</v>
      </c>
      <c r="E13" s="11">
        <f>VLOOKUP($A13,'gcp_rotation&amp;shift'!$A$1:$J$52,8,FALSE)</f>
        <v>-0.5754172741435468</v>
      </c>
      <c r="F13" s="11">
        <f>VLOOKUP($A13,'gcp_rotation&amp;shift'!$A$1:$J$52,9,FALSE)</f>
        <v>20.767440726049244</v>
      </c>
      <c r="G13" s="11">
        <f>VLOOKUP($A13,'gcp_rotation&amp;shift'!$A$1:$J$52,10,FALSE)</f>
        <v>0.44599999999999795</v>
      </c>
      <c r="H13" s="4">
        <f>(Parameters!$B$10+Parameters!$B$11)-(Parameters!$B$10+Parameters!$B$12)</f>
        <v>0.08200000000000007</v>
      </c>
      <c r="I13">
        <f t="shared" si="0"/>
        <v>0</v>
      </c>
      <c r="J13">
        <f t="shared" si="1"/>
        <v>0.08200000000000007</v>
      </c>
      <c r="K13">
        <f t="shared" si="2"/>
        <v>90</v>
      </c>
      <c r="L13">
        <f t="shared" si="3"/>
        <v>-1.5707963267948966</v>
      </c>
      <c r="M13">
        <f t="shared" si="4"/>
        <v>5.0231086651253465E-18</v>
      </c>
      <c r="N13">
        <f t="shared" si="5"/>
        <v>-0.08200000000000007</v>
      </c>
      <c r="O13">
        <f t="shared" si="6"/>
        <v>0</v>
      </c>
      <c r="P13" s="10">
        <f t="shared" si="7"/>
        <v>-0.5754172741435468</v>
      </c>
      <c r="Q13" s="10">
        <f t="shared" si="8"/>
        <v>20.685440726049244</v>
      </c>
      <c r="R13" s="10">
        <f>G13+Parameters!$B$10+Parameters!$B$12+O13</f>
        <v>1.979999999999998</v>
      </c>
      <c r="S13" s="4">
        <f>P13+Parameters!$B$5</f>
        <v>2516599.424582726</v>
      </c>
      <c r="T13" s="4">
        <f>Q13+Parameters!$B$6</f>
        <v>6856535.685440726</v>
      </c>
      <c r="U13" s="4">
        <f>R13+Parameters!$B$7</f>
        <v>142.85534355588894</v>
      </c>
    </row>
    <row r="14" spans="1:21" ht="15">
      <c r="A14" s="9" t="s">
        <v>26</v>
      </c>
      <c r="B14" s="9">
        <v>180</v>
      </c>
      <c r="C14" s="9">
        <v>0</v>
      </c>
      <c r="D14" s="9" t="s">
        <v>233</v>
      </c>
      <c r="E14" s="11">
        <f>VLOOKUP($A14,'gcp_rotation&amp;shift'!$A$1:$J$52,8,FALSE)</f>
        <v>-1.7842514272779226</v>
      </c>
      <c r="F14" s="11">
        <f>VLOOKUP($A14,'gcp_rotation&amp;shift'!$A$1:$J$52,9,FALSE)</f>
        <v>20.38030768558383</v>
      </c>
      <c r="G14" s="11">
        <f>VLOOKUP($A14,'gcp_rotation&amp;shift'!$A$1:$J$52,10,FALSE)</f>
        <v>0.23900000000000432</v>
      </c>
      <c r="H14" s="4">
        <f>(Parameters!$B$10+Parameters!$B$11)-(Parameters!$B$10+Parameters!$B$12)</f>
        <v>0.08200000000000007</v>
      </c>
      <c r="I14">
        <f t="shared" si="0"/>
        <v>0</v>
      </c>
      <c r="J14">
        <f t="shared" si="1"/>
        <v>0.08200000000000007</v>
      </c>
      <c r="K14">
        <f t="shared" si="2"/>
        <v>90</v>
      </c>
      <c r="L14">
        <f t="shared" si="3"/>
        <v>-1.5707963267948966</v>
      </c>
      <c r="M14">
        <f t="shared" si="4"/>
        <v>5.0231086651253465E-18</v>
      </c>
      <c r="N14">
        <f t="shared" si="5"/>
        <v>-0.08200000000000007</v>
      </c>
      <c r="O14">
        <f t="shared" si="6"/>
        <v>0</v>
      </c>
      <c r="P14" s="10">
        <f t="shared" si="7"/>
        <v>-1.7842514272779226</v>
      </c>
      <c r="Q14" s="10">
        <f t="shared" si="8"/>
        <v>20.29830768558383</v>
      </c>
      <c r="R14" s="10">
        <f>G14+Parameters!$B$10+Parameters!$B$12+O14</f>
        <v>1.7730000000000044</v>
      </c>
      <c r="S14" s="4">
        <f>P14+Parameters!$B$5</f>
        <v>2516598.2157485727</v>
      </c>
      <c r="T14" s="4">
        <f>Q14+Parameters!$B$6</f>
        <v>6856535.298307685</v>
      </c>
      <c r="U14" s="4">
        <f>R14+Parameters!$B$7</f>
        <v>142.64834355588894</v>
      </c>
    </row>
    <row r="15" spans="1:21" ht="15">
      <c r="A15" s="9" t="s">
        <v>23</v>
      </c>
      <c r="B15" s="9">
        <v>180</v>
      </c>
      <c r="C15" s="9">
        <v>0</v>
      </c>
      <c r="D15" s="9" t="s">
        <v>234</v>
      </c>
      <c r="E15" s="11">
        <f>VLOOKUP($A15,'gcp_rotation&amp;shift'!$A$1:$J$52,8,FALSE)</f>
        <v>-2.7912526903674006</v>
      </c>
      <c r="F15" s="11">
        <f>VLOOKUP($A15,'gcp_rotation&amp;shift'!$A$1:$J$52,9,FALSE)</f>
        <v>17.82354714628309</v>
      </c>
      <c r="G15" s="11">
        <f>VLOOKUP($A15,'gcp_rotation&amp;shift'!$A$1:$J$52,10,FALSE)</f>
        <v>0.29599999999999227</v>
      </c>
      <c r="H15" s="4">
        <f>(Parameters!$B$10+Parameters!$B$11)-(Parameters!$B$10+Parameters!$B$12)</f>
        <v>0.08200000000000007</v>
      </c>
      <c r="I15">
        <f t="shared" si="0"/>
        <v>0</v>
      </c>
      <c r="J15">
        <f t="shared" si="1"/>
        <v>0.08200000000000007</v>
      </c>
      <c r="K15">
        <f t="shared" si="2"/>
        <v>90</v>
      </c>
      <c r="L15">
        <f t="shared" si="3"/>
        <v>-1.5707963267948966</v>
      </c>
      <c r="M15">
        <f t="shared" si="4"/>
        <v>5.0231086651253465E-18</v>
      </c>
      <c r="N15">
        <f t="shared" si="5"/>
        <v>-0.08200000000000007</v>
      </c>
      <c r="O15">
        <f t="shared" si="6"/>
        <v>0</v>
      </c>
      <c r="P15" s="10">
        <f t="shared" si="7"/>
        <v>-2.7912526903674006</v>
      </c>
      <c r="Q15" s="10">
        <f t="shared" si="8"/>
        <v>17.74154714628309</v>
      </c>
      <c r="R15" s="10">
        <f>G15+Parameters!$B$10+Parameters!$B$12+O15</f>
        <v>1.8299999999999923</v>
      </c>
      <c r="S15" s="4">
        <f>P15+Parameters!$B$5</f>
        <v>2516597.2087473096</v>
      </c>
      <c r="T15" s="4">
        <f>Q15+Parameters!$B$6</f>
        <v>6856532.741547146</v>
      </c>
      <c r="U15" s="4">
        <f>R15+Parameters!$B$7</f>
        <v>142.70534355588893</v>
      </c>
    </row>
    <row r="16" spans="1:21" ht="15">
      <c r="A16" s="9" t="s">
        <v>24</v>
      </c>
      <c r="B16" s="9">
        <v>180</v>
      </c>
      <c r="C16" s="9">
        <v>0</v>
      </c>
      <c r="D16" s="9" t="s">
        <v>235</v>
      </c>
      <c r="E16" s="11">
        <f>VLOOKUP($A16,'gcp_rotation&amp;shift'!$A$1:$J$52,8,FALSE)</f>
        <v>-6.576704875100404</v>
      </c>
      <c r="F16" s="11">
        <f>VLOOKUP($A16,'gcp_rotation&amp;shift'!$A$1:$J$52,9,FALSE)</f>
        <v>18.167738602496684</v>
      </c>
      <c r="G16" s="11">
        <f>VLOOKUP($A16,'gcp_rotation&amp;shift'!$A$1:$J$52,10,FALSE)</f>
        <v>0.2510000000000048</v>
      </c>
      <c r="H16" s="4">
        <f>(Parameters!$B$10+Parameters!$B$11)-(Parameters!$B$10+Parameters!$B$12)</f>
        <v>0.08200000000000007</v>
      </c>
      <c r="I16">
        <f t="shared" si="0"/>
        <v>0</v>
      </c>
      <c r="J16">
        <f t="shared" si="1"/>
        <v>0.08200000000000007</v>
      </c>
      <c r="K16">
        <f t="shared" si="2"/>
        <v>90</v>
      </c>
      <c r="L16">
        <f t="shared" si="3"/>
        <v>-1.5707963267948966</v>
      </c>
      <c r="M16">
        <f t="shared" si="4"/>
        <v>5.0231086651253465E-18</v>
      </c>
      <c r="N16">
        <f t="shared" si="5"/>
        <v>-0.08200000000000007</v>
      </c>
      <c r="O16">
        <f t="shared" si="6"/>
        <v>0</v>
      </c>
      <c r="P16" s="10">
        <f t="shared" si="7"/>
        <v>-6.576704875100404</v>
      </c>
      <c r="Q16" s="10">
        <f t="shared" si="8"/>
        <v>18.085738602496683</v>
      </c>
      <c r="R16" s="10">
        <f>G16+Parameters!$B$10+Parameters!$B$12+O16</f>
        <v>1.7850000000000048</v>
      </c>
      <c r="S16" s="4">
        <f>P16+Parameters!$B$5</f>
        <v>2516593.423295125</v>
      </c>
      <c r="T16" s="4">
        <f>Q16+Parameters!$B$6</f>
        <v>6856533.085738602</v>
      </c>
      <c r="U16" s="4">
        <f>R16+Parameters!$B$7</f>
        <v>142.66034355588894</v>
      </c>
    </row>
    <row r="17" spans="1:21" ht="15">
      <c r="A17" s="9" t="s">
        <v>25</v>
      </c>
      <c r="B17" s="9">
        <v>180</v>
      </c>
      <c r="C17" s="9">
        <v>0</v>
      </c>
      <c r="D17" s="9" t="s">
        <v>236</v>
      </c>
      <c r="E17" s="11">
        <f>VLOOKUP($A17,'gcp_rotation&amp;shift'!$A$1:$J$52,8,FALSE)</f>
        <v>-8.93868720671162</v>
      </c>
      <c r="F17" s="11">
        <f>VLOOKUP($A17,'gcp_rotation&amp;shift'!$A$1:$J$52,9,FALSE)</f>
        <v>18.007010680623353</v>
      </c>
      <c r="G17" s="11">
        <f>VLOOKUP($A17,'gcp_rotation&amp;shift'!$A$1:$J$52,10,FALSE)</f>
        <v>0.242999999999995</v>
      </c>
      <c r="H17" s="4">
        <f>(Parameters!$B$10+Parameters!$B$11)-(Parameters!$B$10+Parameters!$B$12)</f>
        <v>0.08200000000000007</v>
      </c>
      <c r="I17">
        <f t="shared" si="0"/>
        <v>0</v>
      </c>
      <c r="J17">
        <f t="shared" si="1"/>
        <v>0.08200000000000007</v>
      </c>
      <c r="K17">
        <f t="shared" si="2"/>
        <v>90</v>
      </c>
      <c r="L17">
        <f t="shared" si="3"/>
        <v>-1.5707963267948966</v>
      </c>
      <c r="M17">
        <f t="shared" si="4"/>
        <v>5.0231086651253465E-18</v>
      </c>
      <c r="N17">
        <f t="shared" si="5"/>
        <v>-0.08200000000000007</v>
      </c>
      <c r="O17">
        <f t="shared" si="6"/>
        <v>0</v>
      </c>
      <c r="P17" s="10">
        <f t="shared" si="7"/>
        <v>-8.93868720671162</v>
      </c>
      <c r="Q17" s="10">
        <f t="shared" si="8"/>
        <v>17.925010680623352</v>
      </c>
      <c r="R17" s="10">
        <f>G17+Parameters!$B$10+Parameters!$B$12+O17</f>
        <v>1.776999999999995</v>
      </c>
      <c r="S17" s="4">
        <f>P17+Parameters!$B$5</f>
        <v>2516591.0613127933</v>
      </c>
      <c r="T17" s="4">
        <f>Q17+Parameters!$B$6</f>
        <v>6856532.92501068</v>
      </c>
      <c r="U17" s="4">
        <f>R17+Parameters!$B$7</f>
        <v>142.65234355588893</v>
      </c>
    </row>
    <row r="18" spans="1:21" ht="15">
      <c r="A18" s="9" t="s">
        <v>59</v>
      </c>
      <c r="B18" s="9">
        <v>180</v>
      </c>
      <c r="C18" s="9">
        <v>0</v>
      </c>
      <c r="D18" s="9" t="s">
        <v>237</v>
      </c>
      <c r="E18" s="11">
        <f>VLOOKUP($A18,'gcp_rotation&amp;shift'!$A$1:$J$52,8,FALSE)</f>
        <v>-10.110167081467807</v>
      </c>
      <c r="F18" s="11">
        <f>VLOOKUP($A18,'gcp_rotation&amp;shift'!$A$1:$J$52,9,FALSE)</f>
        <v>20.917660934850574</v>
      </c>
      <c r="G18" s="11">
        <f>VLOOKUP($A18,'gcp_rotation&amp;shift'!$A$1:$J$52,10,FALSE)</f>
        <v>0.24399999999999977</v>
      </c>
      <c r="H18" s="4">
        <f>(Parameters!$B$10+Parameters!$B$11)-(Parameters!$B$10+Parameters!$B$12)</f>
        <v>0.08200000000000007</v>
      </c>
      <c r="I18">
        <f t="shared" si="0"/>
        <v>0</v>
      </c>
      <c r="J18">
        <f t="shared" si="1"/>
        <v>0.08200000000000007</v>
      </c>
      <c r="K18">
        <f t="shared" si="2"/>
        <v>90</v>
      </c>
      <c r="L18">
        <f t="shared" si="3"/>
        <v>-1.5707963267948966</v>
      </c>
      <c r="M18">
        <f t="shared" si="4"/>
        <v>5.0231086651253465E-18</v>
      </c>
      <c r="N18">
        <f t="shared" si="5"/>
        <v>-0.08200000000000007</v>
      </c>
      <c r="O18">
        <f t="shared" si="6"/>
        <v>0</v>
      </c>
      <c r="P18" s="10">
        <f t="shared" si="7"/>
        <v>-10.110167081467807</v>
      </c>
      <c r="Q18" s="10">
        <f t="shared" si="8"/>
        <v>20.835660934850573</v>
      </c>
      <c r="R18" s="10">
        <f>G18+Parameters!$B$10+Parameters!$B$12+O18</f>
        <v>1.7779999999999998</v>
      </c>
      <c r="S18" s="4">
        <f>P18+Parameters!$B$5</f>
        <v>2516589.8898329185</v>
      </c>
      <c r="T18" s="4">
        <f>Q18+Parameters!$B$6</f>
        <v>6856535.835660934</v>
      </c>
      <c r="U18" s="4">
        <f>R18+Parameters!$B$7</f>
        <v>142.65334355588894</v>
      </c>
    </row>
    <row r="19" spans="1:21" ht="15">
      <c r="A19" s="9" t="s">
        <v>60</v>
      </c>
      <c r="B19" s="9">
        <v>180</v>
      </c>
      <c r="C19" s="9">
        <v>0</v>
      </c>
      <c r="D19" s="9" t="s">
        <v>238</v>
      </c>
      <c r="E19" s="11">
        <f>VLOOKUP($A19,'gcp_rotation&amp;shift'!$A$1:$J$52,8,FALSE)</f>
        <v>-12.353245934471488</v>
      </c>
      <c r="F19" s="11">
        <f>VLOOKUP($A19,'gcp_rotation&amp;shift'!$A$1:$J$52,9,FALSE)</f>
        <v>23.637403801083565</v>
      </c>
      <c r="G19" s="11">
        <f>VLOOKUP($A19,'gcp_rotation&amp;shift'!$A$1:$J$52,10,FALSE)</f>
        <v>0.2189999999999941</v>
      </c>
      <c r="H19" s="4">
        <f>(Parameters!$B$10+Parameters!$B$11)-(Parameters!$B$10+Parameters!$B$12)</f>
        <v>0.08200000000000007</v>
      </c>
      <c r="I19">
        <f t="shared" si="0"/>
        <v>0</v>
      </c>
      <c r="J19">
        <f t="shared" si="1"/>
        <v>0.08200000000000007</v>
      </c>
      <c r="K19">
        <f t="shared" si="2"/>
        <v>90</v>
      </c>
      <c r="L19">
        <f t="shared" si="3"/>
        <v>-1.5707963267948966</v>
      </c>
      <c r="M19">
        <f t="shared" si="4"/>
        <v>5.0231086651253465E-18</v>
      </c>
      <c r="N19">
        <f t="shared" si="5"/>
        <v>-0.08200000000000007</v>
      </c>
      <c r="O19">
        <f t="shared" si="6"/>
        <v>0</v>
      </c>
      <c r="P19" s="10">
        <f t="shared" si="7"/>
        <v>-12.353245934471488</v>
      </c>
      <c r="Q19" s="10">
        <f t="shared" si="8"/>
        <v>23.555403801083564</v>
      </c>
      <c r="R19" s="10">
        <f>G19+Parameters!$B$10+Parameters!$B$12+O19</f>
        <v>1.7529999999999941</v>
      </c>
      <c r="S19" s="4">
        <f>P19+Parameters!$B$5</f>
        <v>2516587.6467540655</v>
      </c>
      <c r="T19" s="4">
        <f>Q19+Parameters!$B$6</f>
        <v>6856538.555403801</v>
      </c>
      <c r="U19" s="4">
        <f>R19+Parameters!$B$7</f>
        <v>142.62834355588893</v>
      </c>
    </row>
    <row r="20" spans="1:21" ht="15">
      <c r="A20" s="9" t="s">
        <v>36</v>
      </c>
      <c r="B20" s="9">
        <v>180</v>
      </c>
      <c r="C20" s="9">
        <v>0</v>
      </c>
      <c r="D20" s="9" t="s">
        <v>239</v>
      </c>
      <c r="E20" s="11">
        <f>VLOOKUP($A20,'gcp_rotation&amp;shift'!$A$1:$J$52,8,FALSE)</f>
        <v>-8.220192448236048</v>
      </c>
      <c r="F20" s="11">
        <f>VLOOKUP($A20,'gcp_rotation&amp;shift'!$A$1:$J$52,9,FALSE)</f>
        <v>23.492915462702513</v>
      </c>
      <c r="G20" s="11">
        <f>VLOOKUP($A20,'gcp_rotation&amp;shift'!$A$1:$J$52,10,FALSE)</f>
        <v>0.2849999999999966</v>
      </c>
      <c r="H20" s="4">
        <f>(Parameters!$B$10+Parameters!$B$11)-(Parameters!$B$10+Parameters!$B$12)</f>
        <v>0.08200000000000007</v>
      </c>
      <c r="I20">
        <f t="shared" si="0"/>
        <v>0</v>
      </c>
      <c r="J20">
        <f t="shared" si="1"/>
        <v>0.08200000000000007</v>
      </c>
      <c r="K20">
        <f t="shared" si="2"/>
        <v>90</v>
      </c>
      <c r="L20">
        <f t="shared" si="3"/>
        <v>-1.5707963267948966</v>
      </c>
      <c r="M20">
        <f t="shared" si="4"/>
        <v>5.0231086651253465E-18</v>
      </c>
      <c r="N20">
        <f t="shared" si="5"/>
        <v>-0.08200000000000007</v>
      </c>
      <c r="O20">
        <f t="shared" si="6"/>
        <v>0</v>
      </c>
      <c r="P20" s="10">
        <f t="shared" si="7"/>
        <v>-8.220192448236048</v>
      </c>
      <c r="Q20" s="10">
        <f t="shared" si="8"/>
        <v>23.410915462702512</v>
      </c>
      <c r="R20" s="10">
        <f>G20+Parameters!$B$10+Parameters!$B$12+O20</f>
        <v>1.8189999999999966</v>
      </c>
      <c r="S20" s="4">
        <f>P20+Parameters!$B$5</f>
        <v>2516591.7798075518</v>
      </c>
      <c r="T20" s="4">
        <f>Q20+Parameters!$B$6</f>
        <v>6856538.410915462</v>
      </c>
      <c r="U20" s="4">
        <f>R20+Parameters!$B$7</f>
        <v>142.69434355588893</v>
      </c>
    </row>
    <row r="21" spans="1:21" ht="15">
      <c r="A21" s="9" t="s">
        <v>35</v>
      </c>
      <c r="B21" s="9">
        <v>180</v>
      </c>
      <c r="C21" s="9">
        <v>0</v>
      </c>
      <c r="D21" s="9" t="s">
        <v>240</v>
      </c>
      <c r="E21" s="11">
        <f>VLOOKUP($A21,'gcp_rotation&amp;shift'!$A$1:$J$52,8,FALSE)</f>
        <v>-7.187450627330691</v>
      </c>
      <c r="F21" s="11">
        <f>VLOOKUP($A21,'gcp_rotation&amp;shift'!$A$1:$J$52,9,FALSE)</f>
        <v>21.513054525479674</v>
      </c>
      <c r="G21" s="11">
        <f>VLOOKUP($A21,'gcp_rotation&amp;shift'!$A$1:$J$52,10,FALSE)</f>
        <v>0.20400000000000773</v>
      </c>
      <c r="H21" s="4">
        <f>(Parameters!$B$10+Parameters!$B$11)-(Parameters!$B$10+Parameters!$B$12)</f>
        <v>0.08200000000000007</v>
      </c>
      <c r="I21">
        <f t="shared" si="0"/>
        <v>0</v>
      </c>
      <c r="J21">
        <f t="shared" si="1"/>
        <v>0.08200000000000007</v>
      </c>
      <c r="K21">
        <f t="shared" si="2"/>
        <v>90</v>
      </c>
      <c r="L21">
        <f t="shared" si="3"/>
        <v>-1.5707963267948966</v>
      </c>
      <c r="M21">
        <f t="shared" si="4"/>
        <v>5.0231086651253465E-18</v>
      </c>
      <c r="N21">
        <f t="shared" si="5"/>
        <v>-0.08200000000000007</v>
      </c>
      <c r="O21">
        <f t="shared" si="6"/>
        <v>0</v>
      </c>
      <c r="P21" s="10">
        <f t="shared" si="7"/>
        <v>-7.187450627330691</v>
      </c>
      <c r="Q21" s="10">
        <f t="shared" si="8"/>
        <v>21.431054525479674</v>
      </c>
      <c r="R21" s="10">
        <f>G21+Parameters!$B$10+Parameters!$B$12+O21</f>
        <v>1.7380000000000078</v>
      </c>
      <c r="S21" s="4">
        <f>P21+Parameters!$B$5</f>
        <v>2516592.8125493727</v>
      </c>
      <c r="T21" s="4">
        <f>Q21+Parameters!$B$6</f>
        <v>6856536.431054525</v>
      </c>
      <c r="U21" s="4">
        <f>R21+Parameters!$B$7</f>
        <v>142.61334355588895</v>
      </c>
    </row>
    <row r="22" spans="1:21" ht="15">
      <c r="A22" s="9" t="s">
        <v>33</v>
      </c>
      <c r="B22" s="9">
        <v>180</v>
      </c>
      <c r="C22" s="9">
        <v>0</v>
      </c>
      <c r="D22" s="9" t="s">
        <v>241</v>
      </c>
      <c r="E22" s="11">
        <f>VLOOKUP($A22,'gcp_rotation&amp;shift'!$A$1:$J$52,8,FALSE)</f>
        <v>-5.617999905720353</v>
      </c>
      <c r="F22" s="11">
        <f>VLOOKUP($A22,'gcp_rotation&amp;shift'!$A$1:$J$52,9,FALSE)</f>
        <v>23.172231861390173</v>
      </c>
      <c r="G22" s="11">
        <f>VLOOKUP($A22,'gcp_rotation&amp;shift'!$A$1:$J$52,10,FALSE)</f>
        <v>0.2839999999999918</v>
      </c>
      <c r="H22" s="4">
        <f>(Parameters!$B$10+Parameters!$B$11)-(Parameters!$B$10+Parameters!$B$12)</f>
        <v>0.08200000000000007</v>
      </c>
      <c r="I22">
        <f t="shared" si="0"/>
        <v>0</v>
      </c>
      <c r="J22">
        <f t="shared" si="1"/>
        <v>0.08200000000000007</v>
      </c>
      <c r="K22">
        <f t="shared" si="2"/>
        <v>90</v>
      </c>
      <c r="L22">
        <f t="shared" si="3"/>
        <v>-1.5707963267948966</v>
      </c>
      <c r="M22">
        <f t="shared" si="4"/>
        <v>5.0231086651253465E-18</v>
      </c>
      <c r="N22">
        <f t="shared" si="5"/>
        <v>-0.08200000000000007</v>
      </c>
      <c r="O22">
        <f t="shared" si="6"/>
        <v>0</v>
      </c>
      <c r="P22" s="10">
        <f t="shared" si="7"/>
        <v>-5.617999905720353</v>
      </c>
      <c r="Q22" s="10">
        <f t="shared" si="8"/>
        <v>23.090231861390173</v>
      </c>
      <c r="R22" s="10">
        <f>G22+Parameters!$B$10+Parameters!$B$12+O22</f>
        <v>1.8179999999999918</v>
      </c>
      <c r="S22" s="4">
        <f>P22+Parameters!$B$5</f>
        <v>2516594.3820000943</v>
      </c>
      <c r="T22" s="4">
        <f>Q22+Parameters!$B$6</f>
        <v>6856538.090231861</v>
      </c>
      <c r="U22" s="4">
        <f>R22+Parameters!$B$7</f>
        <v>142.69334355588893</v>
      </c>
    </row>
    <row r="23" spans="1:21" ht="15">
      <c r="A23" s="9" t="s">
        <v>44</v>
      </c>
      <c r="B23" s="9">
        <v>180</v>
      </c>
      <c r="C23" s="9">
        <v>0</v>
      </c>
      <c r="D23" s="9" t="s">
        <v>242</v>
      </c>
      <c r="E23" s="11">
        <f>VLOOKUP($A23,'gcp_rotation&amp;shift'!$A$1:$J$52,8,FALSE)</f>
        <v>-3.86758069973439</v>
      </c>
      <c r="F23" s="11">
        <f>VLOOKUP($A23,'gcp_rotation&amp;shift'!$A$1:$J$52,9,FALSE)</f>
        <v>21.63608160801232</v>
      </c>
      <c r="G23" s="11">
        <f>VLOOKUP($A23,'gcp_rotation&amp;shift'!$A$1:$J$52,10,FALSE)</f>
        <v>0.2810000000000059</v>
      </c>
      <c r="H23" s="4">
        <f>(Parameters!$B$10+Parameters!$B$11)-(Parameters!$B$10+Parameters!$B$12)</f>
        <v>0.08200000000000007</v>
      </c>
      <c r="I23">
        <f t="shared" si="0"/>
        <v>0</v>
      </c>
      <c r="J23">
        <f t="shared" si="1"/>
        <v>0.08200000000000007</v>
      </c>
      <c r="K23">
        <f t="shared" si="2"/>
        <v>90</v>
      </c>
      <c r="L23">
        <f t="shared" si="3"/>
        <v>-1.5707963267948966</v>
      </c>
      <c r="M23">
        <f t="shared" si="4"/>
        <v>5.0231086651253465E-18</v>
      </c>
      <c r="N23">
        <f t="shared" si="5"/>
        <v>-0.08200000000000007</v>
      </c>
      <c r="O23">
        <f t="shared" si="6"/>
        <v>0</v>
      </c>
      <c r="P23" s="10">
        <f t="shared" si="7"/>
        <v>-3.86758069973439</v>
      </c>
      <c r="Q23" s="10">
        <f t="shared" si="8"/>
        <v>21.554081608012318</v>
      </c>
      <c r="R23" s="10">
        <f>G23+Parameters!$B$10+Parameters!$B$12+O23</f>
        <v>1.815000000000006</v>
      </c>
      <c r="S23" s="4">
        <f>P23+Parameters!$B$5</f>
        <v>2516596.1324193003</v>
      </c>
      <c r="T23" s="4">
        <f>Q23+Parameters!$B$6</f>
        <v>6856536.554081608</v>
      </c>
      <c r="U23" s="4">
        <f>R23+Parameters!$B$7</f>
        <v>142.69034355588894</v>
      </c>
    </row>
    <row r="24" spans="1:21" ht="15">
      <c r="A24" s="9" t="s">
        <v>30</v>
      </c>
      <c r="B24" s="9">
        <v>180</v>
      </c>
      <c r="C24" s="9">
        <v>0</v>
      </c>
      <c r="D24" s="9" t="s">
        <v>243</v>
      </c>
      <c r="E24" s="11">
        <f>VLOOKUP($A24,'gcp_rotation&amp;shift'!$A$1:$J$52,8,FALSE)</f>
        <v>2.3523366660811007</v>
      </c>
      <c r="F24" s="11">
        <f>VLOOKUP($A24,'gcp_rotation&amp;shift'!$A$1:$J$52,9,FALSE)</f>
        <v>23.321526641957462</v>
      </c>
      <c r="G24" s="11">
        <f>VLOOKUP($A24,'gcp_rotation&amp;shift'!$A$1:$J$52,10,FALSE)</f>
        <v>0.4720000000000084</v>
      </c>
      <c r="H24" s="4">
        <f>(Parameters!$B$10+Parameters!$B$11)-(Parameters!$B$10+Parameters!$B$12)</f>
        <v>0.08200000000000007</v>
      </c>
      <c r="I24">
        <f t="shared" si="0"/>
        <v>0</v>
      </c>
      <c r="J24">
        <f t="shared" si="1"/>
        <v>0.08200000000000007</v>
      </c>
      <c r="K24">
        <f t="shared" si="2"/>
        <v>90</v>
      </c>
      <c r="L24">
        <f t="shared" si="3"/>
        <v>-1.5707963267948966</v>
      </c>
      <c r="M24">
        <f t="shared" si="4"/>
        <v>5.0231086651253465E-18</v>
      </c>
      <c r="N24">
        <f t="shared" si="5"/>
        <v>-0.08200000000000007</v>
      </c>
      <c r="O24">
        <f t="shared" si="6"/>
        <v>0</v>
      </c>
      <c r="P24" s="10">
        <f t="shared" si="7"/>
        <v>2.3523366660811007</v>
      </c>
      <c r="Q24" s="10">
        <f t="shared" si="8"/>
        <v>23.23952664195746</v>
      </c>
      <c r="R24" s="10">
        <f>G24+Parameters!$B$10+Parameters!$B$12+O24</f>
        <v>2.0060000000000087</v>
      </c>
      <c r="S24" s="4">
        <f>P24+Parameters!$B$5</f>
        <v>2516602.352336666</v>
      </c>
      <c r="T24" s="4">
        <f>Q24+Parameters!$B$6</f>
        <v>6856538.239526642</v>
      </c>
      <c r="U24" s="4">
        <f>R24+Parameters!$B$7</f>
        <v>142.88134355588895</v>
      </c>
    </row>
    <row r="25" spans="1:21" ht="15">
      <c r="A25" s="9" t="s">
        <v>31</v>
      </c>
      <c r="B25" s="9">
        <v>180</v>
      </c>
      <c r="C25" s="9">
        <v>0</v>
      </c>
      <c r="D25" s="9" t="s">
        <v>244</v>
      </c>
      <c r="E25" s="11">
        <f>VLOOKUP($A25,'gcp_rotation&amp;shift'!$A$1:$J$52,8,FALSE)</f>
        <v>1.4431512877345085</v>
      </c>
      <c r="F25" s="11">
        <f>VLOOKUP($A25,'gcp_rotation&amp;shift'!$A$1:$J$52,9,FALSE)</f>
        <v>24.270725750364363</v>
      </c>
      <c r="G25" s="11">
        <f>VLOOKUP($A25,'gcp_rotation&amp;shift'!$A$1:$J$52,10,FALSE)</f>
        <v>0.4199999999999875</v>
      </c>
      <c r="H25" s="4">
        <f>(Parameters!$B$10+Parameters!$B$11)-(Parameters!$B$10+Parameters!$B$12)</f>
        <v>0.08200000000000007</v>
      </c>
      <c r="I25">
        <f t="shared" si="0"/>
        <v>0</v>
      </c>
      <c r="J25">
        <f t="shared" si="1"/>
        <v>0.08200000000000007</v>
      </c>
      <c r="K25">
        <f t="shared" si="2"/>
        <v>90</v>
      </c>
      <c r="L25">
        <f t="shared" si="3"/>
        <v>-1.5707963267948966</v>
      </c>
      <c r="M25">
        <f t="shared" si="4"/>
        <v>5.0231086651253465E-18</v>
      </c>
      <c r="N25">
        <f t="shared" si="5"/>
        <v>-0.08200000000000007</v>
      </c>
      <c r="O25">
        <f t="shared" si="6"/>
        <v>0</v>
      </c>
      <c r="P25" s="10">
        <f t="shared" si="7"/>
        <v>1.4431512877345085</v>
      </c>
      <c r="Q25" s="10">
        <f t="shared" si="8"/>
        <v>24.188725750364362</v>
      </c>
      <c r="R25" s="10">
        <f>G25+Parameters!$B$10+Parameters!$B$12+O25</f>
        <v>1.9539999999999875</v>
      </c>
      <c r="S25" s="4">
        <f>P25+Parameters!$B$5</f>
        <v>2516601.4431512877</v>
      </c>
      <c r="T25" s="4">
        <f>Q25+Parameters!$B$6</f>
        <v>6856539.18872575</v>
      </c>
      <c r="U25" s="4">
        <f>R25+Parameters!$B$7</f>
        <v>142.82934355588893</v>
      </c>
    </row>
    <row r="26" spans="1:21" ht="15">
      <c r="A26" s="9" t="s">
        <v>32</v>
      </c>
      <c r="B26" s="9">
        <v>180</v>
      </c>
      <c r="C26" s="9">
        <v>0</v>
      </c>
      <c r="D26" s="9" t="s">
        <v>245</v>
      </c>
      <c r="E26" s="11">
        <f>VLOOKUP($A26,'gcp_rotation&amp;shift'!$A$1:$J$52,8,FALSE)</f>
        <v>-2.5293607651256025</v>
      </c>
      <c r="F26" s="11">
        <f>VLOOKUP($A26,'gcp_rotation&amp;shift'!$A$1:$J$52,9,FALSE)</f>
        <v>23.791345954872668</v>
      </c>
      <c r="G26" s="11">
        <f>VLOOKUP($A26,'gcp_rotation&amp;shift'!$A$1:$J$52,10,FALSE)</f>
        <v>0.30400000000000205</v>
      </c>
      <c r="H26" s="4">
        <f>(Parameters!$B$10+Parameters!$B$11)-(Parameters!$B$10+Parameters!$B$12)</f>
        <v>0.08200000000000007</v>
      </c>
      <c r="I26">
        <f t="shared" si="0"/>
        <v>0</v>
      </c>
      <c r="J26">
        <f t="shared" si="1"/>
        <v>0.08200000000000007</v>
      </c>
      <c r="K26">
        <f t="shared" si="2"/>
        <v>90</v>
      </c>
      <c r="L26">
        <f t="shared" si="3"/>
        <v>-1.5707963267948966</v>
      </c>
      <c r="M26">
        <f t="shared" si="4"/>
        <v>5.0231086651253465E-18</v>
      </c>
      <c r="N26">
        <f t="shared" si="5"/>
        <v>-0.08200000000000007</v>
      </c>
      <c r="O26">
        <f t="shared" si="6"/>
        <v>0</v>
      </c>
      <c r="P26" s="10">
        <f t="shared" si="7"/>
        <v>-2.5293607651256025</v>
      </c>
      <c r="Q26" s="10">
        <f t="shared" si="8"/>
        <v>23.709345954872667</v>
      </c>
      <c r="R26" s="10">
        <f>G26+Parameters!$B$10+Parameters!$B$12+O26</f>
        <v>1.838000000000002</v>
      </c>
      <c r="S26" s="4">
        <f>P26+Parameters!$B$5</f>
        <v>2516597.470639235</v>
      </c>
      <c r="T26" s="4">
        <f>Q26+Parameters!$B$6</f>
        <v>6856538.7093459545</v>
      </c>
      <c r="U26" s="4">
        <f>R26+Parameters!$B$7</f>
        <v>142.71334355588894</v>
      </c>
    </row>
    <row r="27" spans="1:21" ht="15">
      <c r="A27" s="9" t="s">
        <v>38</v>
      </c>
      <c r="B27" s="9">
        <v>180</v>
      </c>
      <c r="C27" s="9">
        <v>0</v>
      </c>
      <c r="D27" s="9" t="s">
        <v>246</v>
      </c>
      <c r="E27" s="11">
        <f>VLOOKUP($A27,'gcp_rotation&amp;shift'!$A$1:$J$52,8,FALSE)</f>
        <v>-2.878098070155829</v>
      </c>
      <c r="F27" s="11">
        <f>VLOOKUP($A27,'gcp_rotation&amp;shift'!$A$1:$J$52,9,FALSE)</f>
        <v>26.3505425658077</v>
      </c>
      <c r="G27" s="11">
        <f>VLOOKUP($A27,'gcp_rotation&amp;shift'!$A$1:$J$52,10,FALSE)</f>
        <v>0.35599999999999454</v>
      </c>
      <c r="H27" s="4">
        <f>(Parameters!$B$10+Parameters!$B$11)-(Parameters!$B$10+Parameters!$B$12)</f>
        <v>0.08200000000000007</v>
      </c>
      <c r="I27">
        <f t="shared" si="0"/>
        <v>0</v>
      </c>
      <c r="J27">
        <f t="shared" si="1"/>
        <v>0.08200000000000007</v>
      </c>
      <c r="K27">
        <f t="shared" si="2"/>
        <v>90</v>
      </c>
      <c r="L27">
        <f t="shared" si="3"/>
        <v>-1.5707963267948966</v>
      </c>
      <c r="M27">
        <f t="shared" si="4"/>
        <v>5.0231086651253465E-18</v>
      </c>
      <c r="N27">
        <f t="shared" si="5"/>
        <v>-0.08200000000000007</v>
      </c>
      <c r="O27">
        <f t="shared" si="6"/>
        <v>0</v>
      </c>
      <c r="P27" s="10">
        <f t="shared" si="7"/>
        <v>-2.878098070155829</v>
      </c>
      <c r="Q27" s="10">
        <f t="shared" si="8"/>
        <v>26.2685425658077</v>
      </c>
      <c r="R27" s="10">
        <f>G27+Parameters!$B$10+Parameters!$B$12+O27</f>
        <v>1.8899999999999946</v>
      </c>
      <c r="S27" s="4">
        <f>P27+Parameters!$B$5</f>
        <v>2516597.12190193</v>
      </c>
      <c r="T27" s="4">
        <f>Q27+Parameters!$B$6</f>
        <v>6856541.268542565</v>
      </c>
      <c r="U27" s="4">
        <f>R27+Parameters!$B$7</f>
        <v>142.76534355588893</v>
      </c>
    </row>
    <row r="28" spans="1:21" ht="15">
      <c r="A28" s="9" t="s">
        <v>37</v>
      </c>
      <c r="B28" s="9">
        <v>180</v>
      </c>
      <c r="C28" s="9">
        <v>0</v>
      </c>
      <c r="D28" s="9" t="s">
        <v>247</v>
      </c>
      <c r="E28" s="11">
        <f>VLOOKUP($A28,'gcp_rotation&amp;shift'!$A$1:$J$52,8,FALSE)</f>
        <v>-4.27257372951135</v>
      </c>
      <c r="F28" s="11">
        <f>VLOOKUP($A28,'gcp_rotation&amp;shift'!$A$1:$J$52,9,FALSE)</f>
        <v>27.57282470818609</v>
      </c>
      <c r="G28" s="11">
        <f>VLOOKUP($A28,'gcp_rotation&amp;shift'!$A$1:$J$52,10,FALSE)</f>
        <v>0.3300000000000125</v>
      </c>
      <c r="H28" s="4">
        <f>(Parameters!$B$10+Parameters!$B$11)-(Parameters!$B$10+Parameters!$B$12)</f>
        <v>0.08200000000000007</v>
      </c>
      <c r="I28">
        <f t="shared" si="0"/>
        <v>0</v>
      </c>
      <c r="J28">
        <f t="shared" si="1"/>
        <v>0.08200000000000007</v>
      </c>
      <c r="K28">
        <f t="shared" si="2"/>
        <v>90</v>
      </c>
      <c r="L28">
        <f t="shared" si="3"/>
        <v>-1.5707963267948966</v>
      </c>
      <c r="M28">
        <f t="shared" si="4"/>
        <v>5.0231086651253465E-18</v>
      </c>
      <c r="N28">
        <f t="shared" si="5"/>
        <v>-0.08200000000000007</v>
      </c>
      <c r="O28">
        <f t="shared" si="6"/>
        <v>0</v>
      </c>
      <c r="P28" s="10">
        <f t="shared" si="7"/>
        <v>-4.27257372951135</v>
      </c>
      <c r="Q28" s="10">
        <f t="shared" si="8"/>
        <v>27.49082470818609</v>
      </c>
      <c r="R28" s="10">
        <f>G28+Parameters!$B$10+Parameters!$B$12+O28</f>
        <v>1.8640000000000125</v>
      </c>
      <c r="S28" s="4">
        <f>P28+Parameters!$B$5</f>
        <v>2516595.7274262705</v>
      </c>
      <c r="T28" s="4">
        <f>Q28+Parameters!$B$6</f>
        <v>6856542.490824708</v>
      </c>
      <c r="U28" s="4">
        <f>R28+Parameters!$B$7</f>
        <v>142.73934355588895</v>
      </c>
    </row>
    <row r="29" spans="1:21" ht="15">
      <c r="A29" s="9" t="s">
        <v>39</v>
      </c>
      <c r="B29" s="9">
        <v>180</v>
      </c>
      <c r="C29" s="9">
        <v>0</v>
      </c>
      <c r="D29" s="9" t="s">
        <v>248</v>
      </c>
      <c r="E29" s="11">
        <f>VLOOKUP($A29,'gcp_rotation&amp;shift'!$A$1:$J$52,8,FALSE)</f>
        <v>-9.110381212551147</v>
      </c>
      <c r="F29" s="11">
        <f>VLOOKUP($A29,'gcp_rotation&amp;shift'!$A$1:$J$52,9,FALSE)</f>
        <v>28.89126270636916</v>
      </c>
      <c r="G29" s="11">
        <f>VLOOKUP($A29,'gcp_rotation&amp;shift'!$A$1:$J$52,10,FALSE)</f>
        <v>0.257000000000005</v>
      </c>
      <c r="H29" s="4">
        <f>(Parameters!$B$10+Parameters!$B$11)-(Parameters!$B$10+Parameters!$B$12)</f>
        <v>0.08200000000000007</v>
      </c>
      <c r="I29">
        <f t="shared" si="0"/>
        <v>0</v>
      </c>
      <c r="J29">
        <f t="shared" si="1"/>
        <v>0.08200000000000007</v>
      </c>
      <c r="K29">
        <f t="shared" si="2"/>
        <v>90</v>
      </c>
      <c r="L29">
        <f t="shared" si="3"/>
        <v>-1.5707963267948966</v>
      </c>
      <c r="M29">
        <f t="shared" si="4"/>
        <v>5.0231086651253465E-18</v>
      </c>
      <c r="N29">
        <f t="shared" si="5"/>
        <v>-0.08200000000000007</v>
      </c>
      <c r="O29">
        <f t="shared" si="6"/>
        <v>0</v>
      </c>
      <c r="P29" s="10">
        <f t="shared" si="7"/>
        <v>-9.110381212551147</v>
      </c>
      <c r="Q29" s="10">
        <f t="shared" si="8"/>
        <v>28.80926270636916</v>
      </c>
      <c r="R29" s="10">
        <f>G29+Parameters!$B$10+Parameters!$B$12+O29</f>
        <v>1.791000000000005</v>
      </c>
      <c r="S29" s="4">
        <f>P29+Parameters!$B$5</f>
        <v>2516590.8896187874</v>
      </c>
      <c r="T29" s="4">
        <f>Q29+Parameters!$B$6</f>
        <v>6856543.809262706</v>
      </c>
      <c r="U29" s="4">
        <f>R29+Parameters!$B$7</f>
        <v>142.66634355588894</v>
      </c>
    </row>
    <row r="30" spans="1:21" ht="15">
      <c r="A30" s="9" t="s">
        <v>40</v>
      </c>
      <c r="B30" s="9">
        <v>180</v>
      </c>
      <c r="C30" s="9">
        <v>0</v>
      </c>
      <c r="D30" s="9" t="s">
        <v>249</v>
      </c>
      <c r="E30" s="11">
        <f>VLOOKUP($A30,'gcp_rotation&amp;shift'!$A$1:$J$52,8,FALSE)</f>
        <v>-5.695341388694942</v>
      </c>
      <c r="F30" s="11">
        <f>VLOOKUP($A30,'gcp_rotation&amp;shift'!$A$1:$J$52,9,FALSE)</f>
        <v>31.866217328235507</v>
      </c>
      <c r="G30" s="11">
        <f>VLOOKUP($A30,'gcp_rotation&amp;shift'!$A$1:$J$52,10,FALSE)</f>
        <v>0.3480000000000132</v>
      </c>
      <c r="H30" s="4">
        <f>(Parameters!$B$10+Parameters!$B$11)-(Parameters!$B$10+Parameters!$B$12)</f>
        <v>0.08200000000000007</v>
      </c>
      <c r="I30">
        <f t="shared" si="0"/>
        <v>0</v>
      </c>
      <c r="J30">
        <f t="shared" si="1"/>
        <v>0.08200000000000007</v>
      </c>
      <c r="K30">
        <f t="shared" si="2"/>
        <v>90</v>
      </c>
      <c r="L30">
        <f t="shared" si="3"/>
        <v>-1.5707963267948966</v>
      </c>
      <c r="M30">
        <f t="shared" si="4"/>
        <v>5.0231086651253465E-18</v>
      </c>
      <c r="N30">
        <f t="shared" si="5"/>
        <v>-0.08200000000000007</v>
      </c>
      <c r="O30">
        <f t="shared" si="6"/>
        <v>0</v>
      </c>
      <c r="P30" s="10">
        <f t="shared" si="7"/>
        <v>-5.695341388694942</v>
      </c>
      <c r="Q30" s="10">
        <f t="shared" si="8"/>
        <v>31.784217328235506</v>
      </c>
      <c r="R30" s="10">
        <f>G30+Parameters!$B$10+Parameters!$B$12+O30</f>
        <v>1.8820000000000132</v>
      </c>
      <c r="S30" s="4">
        <f>P30+Parameters!$B$5</f>
        <v>2516594.3046586113</v>
      </c>
      <c r="T30" s="4">
        <f>Q30+Parameters!$B$6</f>
        <v>6856546.784217328</v>
      </c>
      <c r="U30" s="4">
        <f>R30+Parameters!$B$7</f>
        <v>142.75734355588895</v>
      </c>
    </row>
    <row r="31" spans="1:18" ht="15">
      <c r="A31" s="9" t="s">
        <v>674</v>
      </c>
      <c r="B31" s="9"/>
      <c r="C31" s="9"/>
      <c r="D31" s="9"/>
      <c r="E31" s="11"/>
      <c r="F31" s="11"/>
      <c r="G31" s="11"/>
      <c r="H31" s="4"/>
      <c r="P31" s="10"/>
      <c r="Q31" s="10"/>
      <c r="R31" s="10"/>
    </row>
    <row r="32" spans="1:18" ht="15">
      <c r="A32" s="9" t="s">
        <v>665</v>
      </c>
      <c r="B32" s="9"/>
      <c r="C32" s="9"/>
      <c r="D32" s="9"/>
      <c r="E32" s="11"/>
      <c r="F32" s="11"/>
      <c r="G32" s="11"/>
      <c r="H32" s="4"/>
      <c r="P32" s="10"/>
      <c r="Q32" s="10"/>
      <c r="R32" s="10"/>
    </row>
    <row r="33" spans="1:18" ht="15">
      <c r="A33" s="9" t="s">
        <v>666</v>
      </c>
      <c r="B33" s="9"/>
      <c r="C33" s="9"/>
      <c r="D33" s="9"/>
      <c r="E33" s="11"/>
      <c r="F33" s="11"/>
      <c r="G33" s="11"/>
      <c r="H33" s="4"/>
      <c r="P33" s="10"/>
      <c r="Q33" s="10"/>
      <c r="R33" s="10"/>
    </row>
    <row r="34" spans="5:18" ht="15">
      <c r="E34" s="11"/>
      <c r="F34" s="11"/>
      <c r="G34" s="11"/>
      <c r="H34" s="4"/>
      <c r="P34" s="10"/>
      <c r="Q34" s="10"/>
      <c r="R34" s="10"/>
    </row>
    <row r="35" spans="1:18" ht="15">
      <c r="A35" s="6" t="s">
        <v>159</v>
      </c>
      <c r="H35" s="4"/>
      <c r="P35" s="10"/>
      <c r="Q35" s="10"/>
      <c r="R35" s="10"/>
    </row>
    <row r="36" spans="1:10" ht="15">
      <c r="A36" s="12" t="s">
        <v>110</v>
      </c>
      <c r="B36" s="12" t="s">
        <v>111</v>
      </c>
      <c r="C36" s="12" t="s">
        <v>112</v>
      </c>
      <c r="D36" s="12" t="s">
        <v>113</v>
      </c>
      <c r="E36" s="12" t="s">
        <v>129</v>
      </c>
      <c r="F36" s="12" t="s">
        <v>130</v>
      </c>
      <c r="G36" s="12" t="s">
        <v>131</v>
      </c>
      <c r="H36" t="s">
        <v>126</v>
      </c>
      <c r="I36" t="s">
        <v>127</v>
      </c>
      <c r="J36" t="s">
        <v>128</v>
      </c>
    </row>
    <row r="37" spans="1:10" ht="15">
      <c r="A37" s="12" t="s">
        <v>251</v>
      </c>
      <c r="B37" s="12">
        <v>5.4907</v>
      </c>
      <c r="C37" s="12">
        <v>10.9962</v>
      </c>
      <c r="D37" s="12">
        <v>1.9468</v>
      </c>
      <c r="E37" s="12">
        <v>-3.08363044</v>
      </c>
      <c r="F37" s="12">
        <v>-0.0239636</v>
      </c>
      <c r="G37" s="12">
        <v>-0.08129732</v>
      </c>
      <c r="H37" s="4">
        <f>B37+Parameters!$B$5</f>
        <v>2516605.4907</v>
      </c>
      <c r="I37" s="4">
        <f>C37+Parameters!$B$6</f>
        <v>6856525.9962</v>
      </c>
      <c r="J37" s="4">
        <f>D37+Parameters!$B$7</f>
        <v>142.82214355588894</v>
      </c>
    </row>
    <row r="38" spans="1:10" ht="15">
      <c r="A38" s="12" t="s">
        <v>252</v>
      </c>
      <c r="B38" s="12">
        <v>1.1577</v>
      </c>
      <c r="C38" s="12">
        <v>10.8187</v>
      </c>
      <c r="D38" s="12">
        <v>1.8142</v>
      </c>
      <c r="E38" s="12">
        <v>-3.08336882</v>
      </c>
      <c r="F38" s="12">
        <v>-0.01793272</v>
      </c>
      <c r="G38" s="12">
        <v>0.03961391</v>
      </c>
      <c r="H38" s="4">
        <f>B38+Parameters!$B$5</f>
        <v>2516601.1577</v>
      </c>
      <c r="I38" s="4">
        <f>C38+Parameters!$B$6</f>
        <v>6856525.8187</v>
      </c>
      <c r="J38" s="4">
        <f>D38+Parameters!$B$7</f>
        <v>142.68954355588895</v>
      </c>
    </row>
    <row r="39" spans="1:10" ht="15">
      <c r="A39" s="12" t="s">
        <v>253</v>
      </c>
      <c r="B39" s="12">
        <v>-2.1946</v>
      </c>
      <c r="C39" s="12">
        <v>14.4693</v>
      </c>
      <c r="D39" s="12">
        <v>1.7964</v>
      </c>
      <c r="E39" s="12">
        <v>-3.08246448</v>
      </c>
      <c r="F39" s="12">
        <v>-0.02585067</v>
      </c>
      <c r="G39" s="12">
        <v>-0.03851337</v>
      </c>
      <c r="H39" s="4">
        <f>B39+Parameters!$B$5</f>
        <v>2516597.8054</v>
      </c>
      <c r="I39" s="4">
        <f>C39+Parameters!$B$6</f>
        <v>6856529.4693</v>
      </c>
      <c r="J39" s="4">
        <f>D39+Parameters!$B$7</f>
        <v>142.67174355588895</v>
      </c>
    </row>
    <row r="40" spans="1:10" ht="15">
      <c r="A40" s="12" t="s">
        <v>254</v>
      </c>
      <c r="B40" s="12">
        <v>-2.7794</v>
      </c>
      <c r="C40" s="12">
        <v>17.7386</v>
      </c>
      <c r="D40" s="12">
        <v>1.8543</v>
      </c>
      <c r="E40" s="12">
        <v>-3.08594912</v>
      </c>
      <c r="F40" s="12">
        <v>-0.01950138</v>
      </c>
      <c r="G40" s="12">
        <v>0.00401661</v>
      </c>
      <c r="H40" s="4">
        <f>B40+Parameters!$B$5</f>
        <v>2516597.2206</v>
      </c>
      <c r="I40" s="4">
        <f>C40+Parameters!$B$6</f>
        <v>6856532.7386</v>
      </c>
      <c r="J40" s="4">
        <f>D40+Parameters!$B$7</f>
        <v>142.72964355588894</v>
      </c>
    </row>
    <row r="41" spans="1:10" ht="15">
      <c r="A41" s="12" t="s">
        <v>255</v>
      </c>
      <c r="B41" s="12">
        <v>2.2592</v>
      </c>
      <c r="C41" s="12">
        <v>15.6306</v>
      </c>
      <c r="D41" s="12">
        <v>1.8749</v>
      </c>
      <c r="E41" s="12">
        <v>-3.08856878</v>
      </c>
      <c r="F41" s="12">
        <v>-0.01949668</v>
      </c>
      <c r="G41" s="12">
        <v>-0.04846123</v>
      </c>
      <c r="H41" s="4">
        <f>B41+Parameters!$B$5</f>
        <v>2516602.2592</v>
      </c>
      <c r="I41" s="4">
        <f>C41+Parameters!$B$6</f>
        <v>6856530.6306</v>
      </c>
      <c r="J41" s="4">
        <f>D41+Parameters!$B$7</f>
        <v>142.75024355588894</v>
      </c>
    </row>
    <row r="42" spans="1:10" ht="15">
      <c r="A42" s="12" t="s">
        <v>256</v>
      </c>
      <c r="B42" s="12">
        <v>4.195</v>
      </c>
      <c r="C42" s="12">
        <v>15.3839</v>
      </c>
      <c r="D42" s="12">
        <v>1.9016</v>
      </c>
      <c r="E42" s="12">
        <v>-3.08804445</v>
      </c>
      <c r="F42" s="12">
        <v>-0.0169252</v>
      </c>
      <c r="G42" s="12">
        <v>-0.03506641</v>
      </c>
      <c r="H42" s="4">
        <f>B42+Parameters!$B$5</f>
        <v>2516604.195</v>
      </c>
      <c r="I42" s="4">
        <f>C42+Parameters!$B$6</f>
        <v>6856530.3839</v>
      </c>
      <c r="J42" s="4">
        <f>D42+Parameters!$B$7</f>
        <v>142.77694355588895</v>
      </c>
    </row>
    <row r="43" spans="1:10" ht="15">
      <c r="A43" s="12" t="s">
        <v>257</v>
      </c>
      <c r="B43" s="12">
        <v>4.7161</v>
      </c>
      <c r="C43" s="12">
        <v>19.3338</v>
      </c>
      <c r="D43" s="12">
        <v>1.9739</v>
      </c>
      <c r="E43" s="12">
        <v>-3.08736541</v>
      </c>
      <c r="F43" s="12">
        <v>-0.0203048</v>
      </c>
      <c r="G43" s="12">
        <v>-0.0093966</v>
      </c>
      <c r="H43" s="4">
        <f>B43+Parameters!$B$5</f>
        <v>2516604.7161</v>
      </c>
      <c r="I43" s="4">
        <f>C43+Parameters!$B$6</f>
        <v>6856534.3338</v>
      </c>
      <c r="J43" s="4">
        <f>D43+Parameters!$B$7</f>
        <v>142.84924355588893</v>
      </c>
    </row>
    <row r="44" spans="1:10" ht="15">
      <c r="A44" s="12" t="s">
        <v>258</v>
      </c>
      <c r="B44" s="12">
        <v>2.4583</v>
      </c>
      <c r="C44" s="12">
        <v>20.7138</v>
      </c>
      <c r="D44" s="12">
        <v>1.9161</v>
      </c>
      <c r="E44" s="12">
        <v>-3.0908352</v>
      </c>
      <c r="F44" s="12">
        <v>-0.02179189</v>
      </c>
      <c r="G44" s="12">
        <v>-0.04386511</v>
      </c>
      <c r="H44" s="4">
        <f>B44+Parameters!$B$5</f>
        <v>2516602.4583</v>
      </c>
      <c r="I44" s="4">
        <f>C44+Parameters!$B$6</f>
        <v>6856535.7138</v>
      </c>
      <c r="J44" s="4">
        <f>D44+Parameters!$B$7</f>
        <v>142.79144355588895</v>
      </c>
    </row>
    <row r="45" spans="1:10" ht="15">
      <c r="A45" s="12" t="s">
        <v>259</v>
      </c>
      <c r="B45" s="12">
        <v>1.479</v>
      </c>
      <c r="C45" s="12">
        <v>21.8692</v>
      </c>
      <c r="D45" s="12">
        <v>1.8846</v>
      </c>
      <c r="E45" s="12">
        <v>-3.08447419</v>
      </c>
      <c r="F45" s="12">
        <v>-0.01459235</v>
      </c>
      <c r="G45" s="12">
        <v>0.07954187</v>
      </c>
      <c r="H45" s="4">
        <f>B45+Parameters!$B$5</f>
        <v>2516601.479</v>
      </c>
      <c r="I45" s="4">
        <f>C45+Parameters!$B$6</f>
        <v>6856536.8692</v>
      </c>
      <c r="J45" s="4">
        <f>D45+Parameters!$B$7</f>
        <v>142.75994355588895</v>
      </c>
    </row>
    <row r="46" spans="1:10" ht="15">
      <c r="A46" s="12" t="s">
        <v>260</v>
      </c>
      <c r="B46" s="12">
        <v>-0.1597</v>
      </c>
      <c r="C46" s="12">
        <v>19.9122</v>
      </c>
      <c r="D46" s="12">
        <v>1.7806</v>
      </c>
      <c r="E46" s="12">
        <v>-3.08528413</v>
      </c>
      <c r="F46" s="12">
        <v>-0.02025045</v>
      </c>
      <c r="G46" s="12">
        <v>0.04012029</v>
      </c>
      <c r="H46" s="4">
        <f>B46+Parameters!$B$5</f>
        <v>2516599.8403</v>
      </c>
      <c r="I46" s="4">
        <f>C46+Parameters!$B$6</f>
        <v>6856534.9122</v>
      </c>
      <c r="J46" s="4">
        <f>D46+Parameters!$B$7</f>
        <v>142.65594355588894</v>
      </c>
    </row>
    <row r="47" spans="1:10" ht="15">
      <c r="A47" s="12" t="s">
        <v>261</v>
      </c>
      <c r="B47" s="12">
        <v>-0.5744</v>
      </c>
      <c r="C47" s="12">
        <v>20.7042</v>
      </c>
      <c r="D47" s="12">
        <v>1.9657</v>
      </c>
      <c r="E47" s="12">
        <v>-3.08256762</v>
      </c>
      <c r="F47" s="12">
        <v>-0.0222783</v>
      </c>
      <c r="G47" s="12">
        <v>-0.01218087</v>
      </c>
      <c r="H47" s="4">
        <f>B47+Parameters!$B$5</f>
        <v>2516599.4256</v>
      </c>
      <c r="I47" s="4">
        <f>C47+Parameters!$B$6</f>
        <v>6856535.7042</v>
      </c>
      <c r="J47" s="4">
        <f>D47+Parameters!$B$7</f>
        <v>142.84104355588894</v>
      </c>
    </row>
    <row r="48" spans="1:10" ht="15">
      <c r="A48" s="12" t="s">
        <v>262</v>
      </c>
      <c r="B48" s="12">
        <v>-1.7864</v>
      </c>
      <c r="C48" s="12">
        <v>20.3101</v>
      </c>
      <c r="D48" s="12">
        <v>1.7575</v>
      </c>
      <c r="E48" s="12">
        <v>-3.09077016</v>
      </c>
      <c r="F48" s="12">
        <v>-0.01695564</v>
      </c>
      <c r="G48" s="12">
        <v>-0.04524832</v>
      </c>
      <c r="H48" s="4">
        <f>B48+Parameters!$B$5</f>
        <v>2516598.2136</v>
      </c>
      <c r="I48" s="4">
        <f>C48+Parameters!$B$6</f>
        <v>6856535.3101</v>
      </c>
      <c r="J48" s="4">
        <f>D48+Parameters!$B$7</f>
        <v>142.63284355588894</v>
      </c>
    </row>
    <row r="49" spans="1:10" ht="15">
      <c r="A49" s="12" t="s">
        <v>263</v>
      </c>
      <c r="B49" s="12">
        <v>-2.8308</v>
      </c>
      <c r="C49" s="12">
        <v>17.6834</v>
      </c>
      <c r="D49" s="12">
        <v>1.8081</v>
      </c>
      <c r="E49" s="12">
        <v>-3.09111563</v>
      </c>
      <c r="F49" s="12">
        <v>-0.0300733</v>
      </c>
      <c r="G49" s="12">
        <v>-0.02448058</v>
      </c>
      <c r="H49" s="4">
        <f>B49+Parameters!$B$5</f>
        <v>2516597.1692</v>
      </c>
      <c r="I49" s="4">
        <f>C49+Parameters!$B$6</f>
        <v>6856532.6834</v>
      </c>
      <c r="J49" s="4">
        <f>D49+Parameters!$B$7</f>
        <v>142.68344355588894</v>
      </c>
    </row>
    <row r="50" spans="1:10" ht="15">
      <c r="A50" s="12" t="s">
        <v>264</v>
      </c>
      <c r="B50" s="12">
        <v>-6.6023</v>
      </c>
      <c r="C50" s="12">
        <v>18.0718</v>
      </c>
      <c r="D50" s="12">
        <v>1.7593</v>
      </c>
      <c r="E50" s="12">
        <v>-3.08856306</v>
      </c>
      <c r="F50" s="12">
        <v>-0.02116143</v>
      </c>
      <c r="G50" s="12">
        <v>0.02538934</v>
      </c>
      <c r="H50" s="4">
        <f>B50+Parameters!$B$5</f>
        <v>2516593.3977</v>
      </c>
      <c r="I50" s="4">
        <f>C50+Parameters!$B$6</f>
        <v>6856533.0718</v>
      </c>
      <c r="J50" s="4">
        <f>D50+Parameters!$B$7</f>
        <v>142.63464355588894</v>
      </c>
    </row>
    <row r="51" spans="1:10" ht="15">
      <c r="A51" s="12" t="s">
        <v>265</v>
      </c>
      <c r="B51" s="12">
        <v>-8.9659</v>
      </c>
      <c r="C51" s="12">
        <v>17.9328</v>
      </c>
      <c r="D51" s="12">
        <v>1.7856</v>
      </c>
      <c r="E51" s="12">
        <v>-3.09076506</v>
      </c>
      <c r="F51" s="12">
        <v>-0.02033972</v>
      </c>
      <c r="G51" s="12">
        <v>0.06008064</v>
      </c>
      <c r="H51" s="4">
        <f>B51+Parameters!$B$5</f>
        <v>2516591.0341</v>
      </c>
      <c r="I51" s="4">
        <f>C51+Parameters!$B$6</f>
        <v>6856532.9328</v>
      </c>
      <c r="J51" s="4">
        <f>D51+Parameters!$B$7</f>
        <v>142.66094355588893</v>
      </c>
    </row>
    <row r="52" spans="1:10" ht="15">
      <c r="A52" s="12" t="s">
        <v>266</v>
      </c>
      <c r="B52" s="12">
        <v>-10.116</v>
      </c>
      <c r="C52" s="12">
        <v>20.804</v>
      </c>
      <c r="D52" s="12">
        <v>1.7748</v>
      </c>
      <c r="E52" s="12">
        <v>-3.08289899</v>
      </c>
      <c r="F52" s="12">
        <v>-0.01696413</v>
      </c>
      <c r="G52" s="12">
        <v>0.07039672</v>
      </c>
      <c r="H52" s="4">
        <f>B52+Parameters!$B$5</f>
        <v>2516589.884</v>
      </c>
      <c r="I52" s="4">
        <f>C52+Parameters!$B$6</f>
        <v>6856535.804</v>
      </c>
      <c r="J52" s="4">
        <f>D52+Parameters!$B$7</f>
        <v>142.65014355588895</v>
      </c>
    </row>
    <row r="53" spans="1:10" ht="15">
      <c r="A53" s="12" t="s">
        <v>267</v>
      </c>
      <c r="B53" s="12">
        <v>-12.3681</v>
      </c>
      <c r="C53" s="12">
        <v>23.5322</v>
      </c>
      <c r="D53" s="12">
        <v>1.7554</v>
      </c>
      <c r="E53" s="12">
        <v>-3.0897837</v>
      </c>
      <c r="F53" s="12">
        <v>-0.0224054</v>
      </c>
      <c r="G53" s="12">
        <v>-0.02418033</v>
      </c>
      <c r="H53" s="4">
        <f>B53+Parameters!$B$5</f>
        <v>2516587.6319</v>
      </c>
      <c r="I53" s="4">
        <f>C53+Parameters!$B$6</f>
        <v>6856538.5322</v>
      </c>
      <c r="J53" s="4">
        <f>D53+Parameters!$B$7</f>
        <v>142.63074355588896</v>
      </c>
    </row>
    <row r="54" spans="1:10" ht="15">
      <c r="A54" s="12" t="s">
        <v>268</v>
      </c>
      <c r="B54" s="12">
        <v>-8.2035</v>
      </c>
      <c r="C54" s="12">
        <v>23.4116</v>
      </c>
      <c r="D54" s="12">
        <v>1.821</v>
      </c>
      <c r="E54" s="12">
        <v>-3.08555855</v>
      </c>
      <c r="F54" s="12">
        <v>-0.01385949</v>
      </c>
      <c r="G54" s="12">
        <v>0.11367769</v>
      </c>
      <c r="H54" s="4">
        <f>B54+Parameters!$B$5</f>
        <v>2516591.7965</v>
      </c>
      <c r="I54" s="4">
        <f>C54+Parameters!$B$6</f>
        <v>6856538.4116</v>
      </c>
      <c r="J54" s="4">
        <f>D54+Parameters!$B$7</f>
        <v>142.69634355588894</v>
      </c>
    </row>
    <row r="55" spans="1:10" ht="15">
      <c r="A55" s="12" t="s">
        <v>269</v>
      </c>
      <c r="B55" s="12">
        <v>-7.1821</v>
      </c>
      <c r="C55" s="12">
        <v>21.4597</v>
      </c>
      <c r="D55" s="12">
        <v>1.7216</v>
      </c>
      <c r="E55" s="12">
        <v>-3.08796481</v>
      </c>
      <c r="F55" s="12">
        <v>-0.01827515</v>
      </c>
      <c r="G55" s="12">
        <v>-0.06157676</v>
      </c>
      <c r="H55" s="4">
        <f>B55+Parameters!$B$5</f>
        <v>2516592.8179</v>
      </c>
      <c r="I55" s="4">
        <f>C55+Parameters!$B$6</f>
        <v>6856536.4597</v>
      </c>
      <c r="J55" s="4">
        <f>D55+Parameters!$B$7</f>
        <v>142.59694355588894</v>
      </c>
    </row>
    <row r="56" spans="1:10" ht="15">
      <c r="A56" s="12" t="s">
        <v>270</v>
      </c>
      <c r="B56" s="12">
        <v>-5.6118</v>
      </c>
      <c r="C56" s="12">
        <v>23.0992</v>
      </c>
      <c r="D56" s="12">
        <v>1.8254</v>
      </c>
      <c r="E56" s="12">
        <v>-3.0901885</v>
      </c>
      <c r="F56" s="12">
        <v>-0.01425385</v>
      </c>
      <c r="G56" s="12">
        <v>0.00889861</v>
      </c>
      <c r="H56" s="4">
        <f>B56+Parameters!$B$5</f>
        <v>2516594.3882</v>
      </c>
      <c r="I56" s="4">
        <f>C56+Parameters!$B$6</f>
        <v>6856538.0992</v>
      </c>
      <c r="J56" s="4">
        <f>D56+Parameters!$B$7</f>
        <v>142.70074355588895</v>
      </c>
    </row>
    <row r="57" spans="1:10" ht="15">
      <c r="A57" s="12" t="s">
        <v>271</v>
      </c>
      <c r="B57" s="12">
        <v>-5.4498</v>
      </c>
      <c r="C57" s="12">
        <v>23.3667</v>
      </c>
      <c r="D57" s="12">
        <v>1.7686</v>
      </c>
      <c r="E57" s="12">
        <v>-3.09098124</v>
      </c>
      <c r="F57" s="12">
        <v>-0.01817486</v>
      </c>
      <c r="G57" s="12">
        <v>0.0330798</v>
      </c>
      <c r="H57" s="4">
        <f>B57+Parameters!$B$5</f>
        <v>2516594.5502</v>
      </c>
      <c r="I57" s="4">
        <f>C57+Parameters!$B$6</f>
        <v>6856538.3667</v>
      </c>
      <c r="J57" s="4">
        <f>D57+Parameters!$B$7</f>
        <v>142.64394355588894</v>
      </c>
    </row>
    <row r="58" spans="1:10" ht="15">
      <c r="A58" s="12" t="s">
        <v>272</v>
      </c>
      <c r="B58" s="12">
        <v>-3.903</v>
      </c>
      <c r="C58" s="12">
        <v>21.5588</v>
      </c>
      <c r="D58" s="12">
        <v>1.808</v>
      </c>
      <c r="E58" s="12">
        <v>-3.0849988</v>
      </c>
      <c r="F58" s="12">
        <v>-0.02578848</v>
      </c>
      <c r="G58" s="12">
        <v>-0.06186525</v>
      </c>
      <c r="H58" s="4">
        <f>B58+Parameters!$B$5</f>
        <v>2516596.097</v>
      </c>
      <c r="I58" s="4">
        <f>C58+Parameters!$B$6</f>
        <v>6856536.5588</v>
      </c>
      <c r="J58" s="4">
        <f>D58+Parameters!$B$7</f>
        <v>142.68334355588894</v>
      </c>
    </row>
    <row r="59" spans="1:10" ht="15">
      <c r="A59" s="12" t="s">
        <v>273</v>
      </c>
      <c r="B59" s="12">
        <v>2.3487</v>
      </c>
      <c r="C59" s="12">
        <v>23.2489</v>
      </c>
      <c r="D59" s="12">
        <v>2.0045</v>
      </c>
      <c r="E59" s="12">
        <v>-3.07177739</v>
      </c>
      <c r="F59" s="12">
        <v>-0.0159878</v>
      </c>
      <c r="G59" s="12">
        <v>0.14184389</v>
      </c>
      <c r="H59" s="4">
        <f>B59+Parameters!$B$5</f>
        <v>2516602.3487</v>
      </c>
      <c r="I59" s="4">
        <f>C59+Parameters!$B$6</f>
        <v>6856538.2489</v>
      </c>
      <c r="J59" s="4">
        <f>D59+Parameters!$B$7</f>
        <v>142.87984355588895</v>
      </c>
    </row>
    <row r="60" spans="1:10" ht="15">
      <c r="A60" s="12" t="s">
        <v>274</v>
      </c>
      <c r="B60" s="12">
        <v>1.4502</v>
      </c>
      <c r="C60" s="12">
        <v>24.1954</v>
      </c>
      <c r="D60" s="12">
        <v>1.9493</v>
      </c>
      <c r="E60" s="12">
        <v>-3.0814381</v>
      </c>
      <c r="F60" s="12">
        <v>-0.02362603</v>
      </c>
      <c r="G60" s="12">
        <v>0.02284446</v>
      </c>
      <c r="H60" s="4">
        <f>B60+Parameters!$B$5</f>
        <v>2516601.4502</v>
      </c>
      <c r="I60" s="4">
        <f>C60+Parameters!$B$6</f>
        <v>6856539.1954</v>
      </c>
      <c r="J60" s="4">
        <f>D60+Parameters!$B$7</f>
        <v>142.82464355588894</v>
      </c>
    </row>
    <row r="61" spans="1:10" ht="15">
      <c r="A61" s="12" t="s">
        <v>275</v>
      </c>
      <c r="B61" s="12">
        <v>-2.5426</v>
      </c>
      <c r="C61" s="12">
        <v>23.7044</v>
      </c>
      <c r="D61" s="12">
        <v>1.8539</v>
      </c>
      <c r="E61" s="12">
        <v>-3.08034507</v>
      </c>
      <c r="F61" s="12">
        <v>-0.02233626</v>
      </c>
      <c r="G61" s="12">
        <v>0.01041925</v>
      </c>
      <c r="H61" s="4">
        <f>B61+Parameters!$B$5</f>
        <v>2516597.4574</v>
      </c>
      <c r="I61" s="4">
        <f>C61+Parameters!$B$6</f>
        <v>6856538.7044</v>
      </c>
      <c r="J61" s="4">
        <f>D61+Parameters!$B$7</f>
        <v>142.72924355588896</v>
      </c>
    </row>
    <row r="62" spans="1:10" ht="15">
      <c r="A62" s="12" t="s">
        <v>276</v>
      </c>
      <c r="B62" s="12">
        <v>-2.8766</v>
      </c>
      <c r="C62" s="12">
        <v>26.2695</v>
      </c>
      <c r="D62" s="12">
        <v>1.8923</v>
      </c>
      <c r="E62" s="12">
        <v>-3.08395024</v>
      </c>
      <c r="F62" s="12">
        <v>-0.01671771</v>
      </c>
      <c r="G62" s="12">
        <v>0.13668927</v>
      </c>
      <c r="H62" s="4">
        <f>B62+Parameters!$B$5</f>
        <v>2516597.1234</v>
      </c>
      <c r="I62" s="4">
        <f>C62+Parameters!$B$6</f>
        <v>6856541.2695</v>
      </c>
      <c r="J62" s="4">
        <f>D62+Parameters!$B$7</f>
        <v>142.76764355588895</v>
      </c>
    </row>
    <row r="63" spans="1:10" ht="15">
      <c r="A63" s="12" t="s">
        <v>277</v>
      </c>
      <c r="B63" s="12">
        <v>-4.2362</v>
      </c>
      <c r="C63" s="12">
        <v>27.4875</v>
      </c>
      <c r="D63" s="12">
        <v>1.8678</v>
      </c>
      <c r="E63" s="12">
        <v>-3.08481392</v>
      </c>
      <c r="F63" s="12">
        <v>-0.02056278</v>
      </c>
      <c r="G63" s="12">
        <v>0.06430074</v>
      </c>
      <c r="H63" s="4">
        <f>B63+Parameters!$B$5</f>
        <v>2516595.7638</v>
      </c>
      <c r="I63" s="4">
        <f>C63+Parameters!$B$6</f>
        <v>6856542.4875</v>
      </c>
      <c r="J63" s="4">
        <f>D63+Parameters!$B$7</f>
        <v>142.74314355588893</v>
      </c>
    </row>
    <row r="64" spans="1:10" ht="15">
      <c r="A64" s="12" t="s">
        <v>278</v>
      </c>
      <c r="B64" s="12">
        <v>-5.7259</v>
      </c>
      <c r="C64" s="12">
        <v>25.8672</v>
      </c>
      <c r="D64" s="12">
        <v>1.8665</v>
      </c>
      <c r="E64" s="12">
        <v>-3.08352211</v>
      </c>
      <c r="F64" s="12">
        <v>-0.02794784</v>
      </c>
      <c r="G64" s="12">
        <v>-0.0531387</v>
      </c>
      <c r="H64" s="4">
        <f>B64+Parameters!$B$5</f>
        <v>2516594.2741</v>
      </c>
      <c r="I64" s="4">
        <f>C64+Parameters!$B$6</f>
        <v>6856540.8672</v>
      </c>
      <c r="J64" s="4">
        <f>D64+Parameters!$B$7</f>
        <v>142.74184355588895</v>
      </c>
    </row>
    <row r="65" spans="1:10" ht="15">
      <c r="A65" s="12" t="s">
        <v>279</v>
      </c>
      <c r="B65" s="12">
        <v>-9.0717</v>
      </c>
      <c r="C65" s="12">
        <v>28.7919</v>
      </c>
      <c r="D65" s="12">
        <v>1.7945</v>
      </c>
      <c r="E65" s="12">
        <v>-3.08592981</v>
      </c>
      <c r="F65" s="12">
        <v>-0.02197308</v>
      </c>
      <c r="G65" s="12">
        <v>0.02596079</v>
      </c>
      <c r="H65" s="4">
        <f>B65+Parameters!$B$5</f>
        <v>2516590.9283</v>
      </c>
      <c r="I65" s="4">
        <f>C65+Parameters!$B$6</f>
        <v>6856543.7919</v>
      </c>
      <c r="J65" s="4">
        <f>D65+Parameters!$B$7</f>
        <v>142.66984355588895</v>
      </c>
    </row>
    <row r="66" spans="1:10" ht="15">
      <c r="A66" s="12" t="s">
        <v>280</v>
      </c>
      <c r="B66" s="12">
        <v>-5.6908</v>
      </c>
      <c r="C66" s="12">
        <v>31.7755</v>
      </c>
      <c r="D66" s="12">
        <v>1.896</v>
      </c>
      <c r="E66" s="12">
        <v>-3.0854952</v>
      </c>
      <c r="F66" s="12">
        <v>-0.02645965</v>
      </c>
      <c r="G66" s="12">
        <v>-0.10300134</v>
      </c>
      <c r="H66" s="4">
        <f>B66+Parameters!$B$5</f>
        <v>2516594.3092</v>
      </c>
      <c r="I66" s="4">
        <f>C66+Parameters!$B$6</f>
        <v>6856546.7755</v>
      </c>
      <c r="J66" s="4">
        <f>D66+Parameters!$B$7</f>
        <v>142.77134355588893</v>
      </c>
    </row>
    <row r="67" spans="1:10" ht="15">
      <c r="A67" s="12" t="s">
        <v>667</v>
      </c>
      <c r="B67" s="12">
        <v>4.4581</v>
      </c>
      <c r="C67" s="12">
        <v>25.7362</v>
      </c>
      <c r="D67" s="12">
        <v>2.0539</v>
      </c>
      <c r="E67" s="12">
        <v>-3.07745757</v>
      </c>
      <c r="F67" s="12">
        <v>-0.01669747</v>
      </c>
      <c r="G67" s="12">
        <v>0.1329921</v>
      </c>
      <c r="H67" s="4">
        <f>B67+Parameters!$B$5</f>
        <v>2516604.4581</v>
      </c>
      <c r="I67" s="4">
        <f>C67+Parameters!$B$6</f>
        <v>6856540.7362</v>
      </c>
      <c r="J67" s="4">
        <f>D67+Parameters!$B$7</f>
        <v>142.92924355588895</v>
      </c>
    </row>
    <row r="68" spans="1:10" ht="15">
      <c r="A68" s="12" t="s">
        <v>668</v>
      </c>
      <c r="B68" s="12">
        <v>9.4629</v>
      </c>
      <c r="C68" s="12">
        <v>20.9115</v>
      </c>
      <c r="D68" s="12">
        <v>2.1196</v>
      </c>
      <c r="E68" s="12">
        <v>-3.06567015</v>
      </c>
      <c r="F68" s="12">
        <v>0.36378497</v>
      </c>
      <c r="G68" s="12">
        <v>-1.86938974</v>
      </c>
      <c r="H68" s="4">
        <f>B68+Parameters!$B$5</f>
        <v>2516609.4629</v>
      </c>
      <c r="I68" s="4">
        <f>C68+Parameters!$B$6</f>
        <v>6856535.9115</v>
      </c>
      <c r="J68" s="4">
        <f>D68+Parameters!$B$7</f>
        <v>142.99494355588894</v>
      </c>
    </row>
    <row r="69" spans="1:10" ht="15">
      <c r="A69" s="12" t="s">
        <v>669</v>
      </c>
      <c r="B69" s="12">
        <v>4.4749</v>
      </c>
      <c r="C69" s="12">
        <v>25.8319</v>
      </c>
      <c r="D69" s="12">
        <v>2.1099</v>
      </c>
      <c r="E69" s="12">
        <v>-2.76855304</v>
      </c>
      <c r="F69" s="12">
        <v>-0.01233878</v>
      </c>
      <c r="G69" s="12">
        <v>3.03938139</v>
      </c>
      <c r="H69" s="4">
        <f>B69+Parameters!$B$5</f>
        <v>2516604.4749</v>
      </c>
      <c r="I69" s="4">
        <f>C69+Parameters!$B$6</f>
        <v>6856540.8319</v>
      </c>
      <c r="J69" s="4">
        <f>D69+Parameters!$B$7</f>
        <v>142.98524355588896</v>
      </c>
    </row>
    <row r="70" spans="1:10" ht="15">
      <c r="A70" s="12" t="s">
        <v>670</v>
      </c>
      <c r="B70" s="12">
        <v>4.5318</v>
      </c>
      <c r="C70" s="12">
        <v>25.8145</v>
      </c>
      <c r="D70" s="12">
        <v>2.1209</v>
      </c>
      <c r="E70" s="12">
        <v>-2.94335558</v>
      </c>
      <c r="F70" s="12">
        <v>0.32906308</v>
      </c>
      <c r="G70" s="12">
        <v>-2.21589347</v>
      </c>
      <c r="H70" s="4">
        <f>B70+Parameters!$B$5</f>
        <v>2516604.5318</v>
      </c>
      <c r="I70" s="4">
        <f>C70+Parameters!$B$6</f>
        <v>6856540.8145</v>
      </c>
      <c r="J70" s="4">
        <f>D70+Parameters!$B$7</f>
        <v>142.99624355588895</v>
      </c>
    </row>
    <row r="71" spans="1:10" ht="15">
      <c r="A71" s="12" t="s">
        <v>671</v>
      </c>
      <c r="B71" s="12">
        <v>4.4392</v>
      </c>
      <c r="C71" s="12">
        <v>25.671</v>
      </c>
      <c r="D71" s="12">
        <v>2.0376</v>
      </c>
      <c r="E71" s="12">
        <v>-3.09948215</v>
      </c>
      <c r="F71" s="12">
        <v>-0.04733051</v>
      </c>
      <c r="G71" s="12">
        <v>-0.21179192</v>
      </c>
      <c r="H71" s="4">
        <f>B71+Parameters!$B$5</f>
        <v>2516604.4392</v>
      </c>
      <c r="I71" s="4">
        <f>C71+Parameters!$B$6</f>
        <v>6856540.671</v>
      </c>
      <c r="J71" s="4">
        <f>D71+Parameters!$B$7</f>
        <v>142.91294355588894</v>
      </c>
    </row>
    <row r="72" spans="1:10" ht="15">
      <c r="A72" s="12" t="s">
        <v>672</v>
      </c>
      <c r="E72" s="12"/>
      <c r="F72" s="12"/>
      <c r="G72" s="12"/>
      <c r="H72" s="4"/>
      <c r="I72" s="4"/>
      <c r="J72" s="4"/>
    </row>
    <row r="73" spans="1:10" ht="15">
      <c r="A73" s="12" t="s">
        <v>250</v>
      </c>
      <c r="E73" s="12"/>
      <c r="F73" s="12"/>
      <c r="G73" s="12"/>
      <c r="H73" s="4"/>
      <c r="I73" s="4"/>
      <c r="J73" s="4"/>
    </row>
    <row r="74" ht="15">
      <c r="A74" s="12" t="s">
        <v>673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C1">
      <selection activeCell="S3" sqref="S3:U30"/>
    </sheetView>
  </sheetViews>
  <sheetFormatPr defaultColWidth="9.140625" defaultRowHeight="15"/>
  <cols>
    <col min="1" max="1" width="13.140625" style="0" customWidth="1"/>
    <col min="8" max="8" width="10.57421875" style="0" bestFit="1" customWidth="1"/>
    <col min="9" max="9" width="12.00390625" style="0" bestFit="1" customWidth="1"/>
    <col min="19" max="20" width="10.57421875" style="0" bestFit="1" customWidth="1"/>
  </cols>
  <sheetData>
    <row r="1" spans="1:8" ht="15">
      <c r="A1" s="7" t="s">
        <v>158</v>
      </c>
      <c r="H1" s="4"/>
    </row>
    <row r="2" spans="1:18" ht="15">
      <c r="A2" s="9" t="s">
        <v>86</v>
      </c>
      <c r="B2" s="9" t="s">
        <v>87</v>
      </c>
      <c r="C2" s="9" t="s">
        <v>88</v>
      </c>
      <c r="D2" s="9" t="s">
        <v>89</v>
      </c>
      <c r="E2" s="11" t="s">
        <v>2</v>
      </c>
      <c r="F2" s="11" t="s">
        <v>1</v>
      </c>
      <c r="G2" s="11" t="s">
        <v>3</v>
      </c>
      <c r="H2" s="4" t="s">
        <v>102</v>
      </c>
      <c r="I2" t="s">
        <v>101</v>
      </c>
      <c r="J2" t="s">
        <v>108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s="10" t="s">
        <v>98</v>
      </c>
      <c r="Q2" s="10" t="s">
        <v>99</v>
      </c>
      <c r="R2" s="10" t="s">
        <v>100</v>
      </c>
    </row>
    <row r="3" spans="1:21" ht="15">
      <c r="A3" s="9" t="s">
        <v>10</v>
      </c>
      <c r="B3" s="9">
        <v>180</v>
      </c>
      <c r="C3" s="9">
        <v>0</v>
      </c>
      <c r="D3" s="9" t="s">
        <v>281</v>
      </c>
      <c r="E3" s="11">
        <f>VLOOKUP($A3,'gcp_rotation&amp;shift'!$A$1:$J$52,8,FALSE)</f>
        <v>5.486370743717998</v>
      </c>
      <c r="F3" s="11">
        <f>VLOOKUP($A3,'gcp_rotation&amp;shift'!$A$1:$J$52,9,FALSE)</f>
        <v>11.07881177123636</v>
      </c>
      <c r="G3" s="11">
        <f>VLOOKUP($A3,'gcp_rotation&amp;shift'!$A$1:$J$52,10,FALSE)</f>
        <v>0.4070000000000107</v>
      </c>
      <c r="H3" s="4">
        <f>(Parameters!$B$10+Parameters!$B$11)-(Parameters!$B$10+Parameters!$B$12)</f>
        <v>0.08200000000000007</v>
      </c>
      <c r="I3">
        <f>RADIANS(C3)</f>
        <v>0</v>
      </c>
      <c r="J3">
        <f>H3*COS(I3)</f>
        <v>0.08200000000000007</v>
      </c>
      <c r="K3">
        <f>IF(B3-90&gt;0,B3-90,B3-90+360)</f>
        <v>90</v>
      </c>
      <c r="L3">
        <f>IF(K3&gt;=180,RADIANS(360-K3),-RADIANS(K3))</f>
        <v>-1.5707963267948966</v>
      </c>
      <c r="M3">
        <f>J3*COS(L3)</f>
        <v>5.0231086651253465E-18</v>
      </c>
      <c r="N3">
        <f>J3*SIN(L3)</f>
        <v>-0.08200000000000007</v>
      </c>
      <c r="O3">
        <f>H3*SIN(I3)</f>
        <v>0</v>
      </c>
      <c r="P3" s="10">
        <f>E3+M3</f>
        <v>5.486370743717998</v>
      </c>
      <c r="Q3" s="10">
        <f>F3+N3</f>
        <v>10.99681177123636</v>
      </c>
      <c r="R3" s="10">
        <f>G3+Parameters!$B$10+Parameters!$B$12+O3</f>
        <v>1.9410000000000107</v>
      </c>
      <c r="S3" s="4">
        <f>P3+Parameters!$B$5</f>
        <v>2516605.4863707437</v>
      </c>
      <c r="T3" s="4">
        <f>Q3+Parameters!$B$6</f>
        <v>6856525.996811771</v>
      </c>
      <c r="U3" s="4">
        <f>R3+Parameters!$B$7</f>
        <v>142.81634355588895</v>
      </c>
    </row>
    <row r="4" spans="1:21" ht="15">
      <c r="A4" s="9" t="s">
        <v>11</v>
      </c>
      <c r="B4" s="9">
        <v>180</v>
      </c>
      <c r="C4" s="9">
        <v>0</v>
      </c>
      <c r="D4" s="9" t="s">
        <v>282</v>
      </c>
      <c r="E4" s="11">
        <f>VLOOKUP($A4,'gcp_rotation&amp;shift'!$A$1:$J$52,8,FALSE)</f>
        <v>1.1762201683595777</v>
      </c>
      <c r="F4" s="11">
        <f>VLOOKUP($A4,'gcp_rotation&amp;shift'!$A$1:$J$52,9,FALSE)</f>
        <v>10.890652216039598</v>
      </c>
      <c r="G4" s="11">
        <f>VLOOKUP($A4,'gcp_rotation&amp;shift'!$A$1:$J$52,10,FALSE)</f>
        <v>0.27600000000001046</v>
      </c>
      <c r="H4" s="4">
        <f>(Parameters!$B$10+Parameters!$B$11)-(Parameters!$B$10+Parameters!$B$12)</f>
        <v>0.08200000000000007</v>
      </c>
      <c r="I4">
        <f aca="true" t="shared" si="0" ref="I4:I28">RADIANS(C4)</f>
        <v>0</v>
      </c>
      <c r="J4">
        <f aca="true" t="shared" si="1" ref="J4:J28">H4*COS(I4)</f>
        <v>0.08200000000000007</v>
      </c>
      <c r="K4">
        <f aca="true" t="shared" si="2" ref="K4:K28">IF(B4-90&gt;0,B4-90,B4-90+360)</f>
        <v>90</v>
      </c>
      <c r="L4">
        <f aca="true" t="shared" si="3" ref="L4:L28">IF(K4&gt;=180,RADIANS(360-K4),-RADIANS(K4))</f>
        <v>-1.5707963267948966</v>
      </c>
      <c r="M4">
        <f aca="true" t="shared" si="4" ref="M4:M28">J4*COS(L4)</f>
        <v>5.0231086651253465E-18</v>
      </c>
      <c r="N4">
        <f aca="true" t="shared" si="5" ref="N4:N28">J4*SIN(L4)</f>
        <v>-0.08200000000000007</v>
      </c>
      <c r="O4">
        <f aca="true" t="shared" si="6" ref="O4:O28">H4*SIN(I4)</f>
        <v>0</v>
      </c>
      <c r="P4" s="10">
        <f aca="true" t="shared" si="7" ref="P4:Q28">E4+M4</f>
        <v>1.1762201683595777</v>
      </c>
      <c r="Q4" s="10">
        <f t="shared" si="7"/>
        <v>10.808652216039597</v>
      </c>
      <c r="R4" s="10">
        <f>G4+Parameters!$B$10+Parameters!$B$12+O4</f>
        <v>1.8100000000000105</v>
      </c>
      <c r="S4" s="4">
        <f>P4+Parameters!$B$5</f>
        <v>2516601.1762201684</v>
      </c>
      <c r="T4" s="4">
        <f>Q4+Parameters!$B$6</f>
        <v>6856525.808652216</v>
      </c>
      <c r="U4" s="4">
        <f>R4+Parameters!$B$7</f>
        <v>142.68534355588895</v>
      </c>
    </row>
    <row r="5" spans="1:21" ht="15">
      <c r="A5" s="9" t="s">
        <v>18</v>
      </c>
      <c r="B5" s="9">
        <v>180</v>
      </c>
      <c r="C5" s="9">
        <v>0</v>
      </c>
      <c r="D5" s="9" t="s">
        <v>283</v>
      </c>
      <c r="E5" s="11">
        <f>VLOOKUP($A5,'gcp_rotation&amp;shift'!$A$1:$J$52,8,FALSE)</f>
        <v>-2.2038996131159365</v>
      </c>
      <c r="F5" s="11">
        <f>VLOOKUP($A5,'gcp_rotation&amp;shift'!$A$1:$J$52,9,FALSE)</f>
        <v>14.548692437820137</v>
      </c>
      <c r="G5" s="11">
        <f>VLOOKUP($A5,'gcp_rotation&amp;shift'!$A$1:$J$52,10,FALSE)</f>
        <v>0.23099999999999454</v>
      </c>
      <c r="H5" s="4">
        <f>(Parameters!$B$10+Parameters!$B$11)-(Parameters!$B$10+Parameters!$B$12)</f>
        <v>0.08200000000000007</v>
      </c>
      <c r="I5">
        <f t="shared" si="0"/>
        <v>0</v>
      </c>
      <c r="J5">
        <f t="shared" si="1"/>
        <v>0.08200000000000007</v>
      </c>
      <c r="K5">
        <f t="shared" si="2"/>
        <v>90</v>
      </c>
      <c r="L5">
        <f t="shared" si="3"/>
        <v>-1.5707963267948966</v>
      </c>
      <c r="M5">
        <f t="shared" si="4"/>
        <v>5.0231086651253465E-18</v>
      </c>
      <c r="N5">
        <f t="shared" si="5"/>
        <v>-0.08200000000000007</v>
      </c>
      <c r="O5">
        <f t="shared" si="6"/>
        <v>0</v>
      </c>
      <c r="P5" s="10">
        <f t="shared" si="7"/>
        <v>-2.2038996131159365</v>
      </c>
      <c r="Q5" s="10">
        <f t="shared" si="7"/>
        <v>14.466692437820136</v>
      </c>
      <c r="R5" s="10">
        <f>G5+Parameters!$B$10+Parameters!$B$12+O5</f>
        <v>1.7649999999999946</v>
      </c>
      <c r="S5" s="4">
        <f>P5+Parameters!$B$5</f>
        <v>2516597.796100387</v>
      </c>
      <c r="T5" s="4">
        <f>Q5+Parameters!$B$6</f>
        <v>6856529.466692437</v>
      </c>
      <c r="U5" s="4">
        <f>R5+Parameters!$B$7</f>
        <v>142.64034355588893</v>
      </c>
    </row>
    <row r="6" spans="1:21" ht="15">
      <c r="A6" s="9" t="s">
        <v>23</v>
      </c>
      <c r="B6" s="9">
        <v>180</v>
      </c>
      <c r="C6" s="9">
        <v>0</v>
      </c>
      <c r="D6" s="9" t="s">
        <v>284</v>
      </c>
      <c r="E6" s="11">
        <f>VLOOKUP($A6,'gcp_rotation&amp;shift'!$A$1:$J$52,8,FALSE)</f>
        <v>-2.7912526903674006</v>
      </c>
      <c r="F6" s="11">
        <f>VLOOKUP($A6,'gcp_rotation&amp;shift'!$A$1:$J$52,9,FALSE)</f>
        <v>17.82354714628309</v>
      </c>
      <c r="G6" s="11">
        <f>VLOOKUP($A6,'gcp_rotation&amp;shift'!$A$1:$J$52,10,FALSE)</f>
        <v>0.29599999999999227</v>
      </c>
      <c r="H6" s="4">
        <f>(Parameters!$B$10+Parameters!$B$11)-(Parameters!$B$10+Parameters!$B$12)</f>
        <v>0.08200000000000007</v>
      </c>
      <c r="I6">
        <f t="shared" si="0"/>
        <v>0</v>
      </c>
      <c r="J6">
        <f t="shared" si="1"/>
        <v>0.08200000000000007</v>
      </c>
      <c r="K6">
        <f t="shared" si="2"/>
        <v>90</v>
      </c>
      <c r="L6">
        <f t="shared" si="3"/>
        <v>-1.5707963267948966</v>
      </c>
      <c r="M6">
        <f t="shared" si="4"/>
        <v>5.0231086651253465E-18</v>
      </c>
      <c r="N6">
        <f t="shared" si="5"/>
        <v>-0.08200000000000007</v>
      </c>
      <c r="O6">
        <f t="shared" si="6"/>
        <v>0</v>
      </c>
      <c r="P6" s="10">
        <f t="shared" si="7"/>
        <v>-2.7912526903674006</v>
      </c>
      <c r="Q6" s="10">
        <f t="shared" si="7"/>
        <v>17.74154714628309</v>
      </c>
      <c r="R6" s="10">
        <f>G6+Parameters!$B$10+Parameters!$B$12+O6</f>
        <v>1.8299999999999923</v>
      </c>
      <c r="S6" s="4">
        <f>P6+Parameters!$B$5</f>
        <v>2516597.2087473096</v>
      </c>
      <c r="T6" s="4">
        <f>Q6+Parameters!$B$6</f>
        <v>6856532.741547146</v>
      </c>
      <c r="U6" s="4">
        <f>R6+Parameters!$B$7</f>
        <v>142.70534355588893</v>
      </c>
    </row>
    <row r="7" spans="1:21" ht="15">
      <c r="A7" s="9" t="s">
        <v>17</v>
      </c>
      <c r="B7" s="9">
        <v>180</v>
      </c>
      <c r="C7" s="9">
        <v>0</v>
      </c>
      <c r="D7" s="9" t="s">
        <v>285</v>
      </c>
      <c r="E7" s="11">
        <f>VLOOKUP($A7,'gcp_rotation&amp;shift'!$A$1:$J$52,8,FALSE)</f>
        <v>2.2534986967220902</v>
      </c>
      <c r="F7" s="11">
        <f>VLOOKUP($A7,'gcp_rotation&amp;shift'!$A$1:$J$52,9,FALSE)</f>
        <v>15.705392185598612</v>
      </c>
      <c r="G7" s="11">
        <f>VLOOKUP($A7,'gcp_rotation&amp;shift'!$A$1:$J$52,10,FALSE)</f>
        <v>0.3429999999999893</v>
      </c>
      <c r="H7" s="4">
        <f>(Parameters!$B$10+Parameters!$B$11)-(Parameters!$B$10+Parameters!$B$12)</f>
        <v>0.08200000000000007</v>
      </c>
      <c r="I7">
        <f t="shared" si="0"/>
        <v>0</v>
      </c>
      <c r="J7">
        <f t="shared" si="1"/>
        <v>0.08200000000000007</v>
      </c>
      <c r="K7">
        <f t="shared" si="2"/>
        <v>90</v>
      </c>
      <c r="L7">
        <f t="shared" si="3"/>
        <v>-1.5707963267948966</v>
      </c>
      <c r="M7">
        <f t="shared" si="4"/>
        <v>5.0231086651253465E-18</v>
      </c>
      <c r="N7">
        <f t="shared" si="5"/>
        <v>-0.08200000000000007</v>
      </c>
      <c r="O7">
        <f t="shared" si="6"/>
        <v>0</v>
      </c>
      <c r="P7" s="10">
        <f t="shared" si="7"/>
        <v>2.2534986967220902</v>
      </c>
      <c r="Q7" s="10">
        <f t="shared" si="7"/>
        <v>15.623392185598611</v>
      </c>
      <c r="R7" s="10">
        <f>G7+Parameters!$B$10+Parameters!$B$12+O7</f>
        <v>1.8769999999999893</v>
      </c>
      <c r="S7" s="4">
        <f>P7+Parameters!$B$5</f>
        <v>2516602.2534986967</v>
      </c>
      <c r="T7" s="4">
        <f>Q7+Parameters!$B$6</f>
        <v>6856530.623392185</v>
      </c>
      <c r="U7" s="4">
        <f>R7+Parameters!$B$7</f>
        <v>142.75234355588893</v>
      </c>
    </row>
    <row r="8" spans="1:21" ht="15">
      <c r="A8" s="9" t="s">
        <v>16</v>
      </c>
      <c r="B8" s="9">
        <v>180</v>
      </c>
      <c r="C8" s="9">
        <v>0</v>
      </c>
      <c r="D8" s="9" t="s">
        <v>286</v>
      </c>
      <c r="E8" s="11">
        <f>VLOOKUP($A8,'gcp_rotation&amp;shift'!$A$1:$J$52,8,FALSE)</f>
        <v>4.192438424099237</v>
      </c>
      <c r="F8" s="11">
        <f>VLOOKUP($A8,'gcp_rotation&amp;shift'!$A$1:$J$52,9,FALSE)</f>
        <v>15.455140843987465</v>
      </c>
      <c r="G8" s="11">
        <f>VLOOKUP($A8,'gcp_rotation&amp;shift'!$A$1:$J$52,10,FALSE)</f>
        <v>0.3669999999999902</v>
      </c>
      <c r="H8" s="4">
        <f>(Parameters!$B$10+Parameters!$B$11)-(Parameters!$B$10+Parameters!$B$12)</f>
        <v>0.08200000000000007</v>
      </c>
      <c r="I8">
        <f t="shared" si="0"/>
        <v>0</v>
      </c>
      <c r="J8">
        <f t="shared" si="1"/>
        <v>0.08200000000000007</v>
      </c>
      <c r="K8">
        <f t="shared" si="2"/>
        <v>90</v>
      </c>
      <c r="L8">
        <f t="shared" si="3"/>
        <v>-1.5707963267948966</v>
      </c>
      <c r="M8">
        <f t="shared" si="4"/>
        <v>5.0231086651253465E-18</v>
      </c>
      <c r="N8">
        <f t="shared" si="5"/>
        <v>-0.08200000000000007</v>
      </c>
      <c r="O8">
        <f t="shared" si="6"/>
        <v>0</v>
      </c>
      <c r="P8" s="10">
        <f t="shared" si="7"/>
        <v>4.192438424099237</v>
      </c>
      <c r="Q8" s="10">
        <f t="shared" si="7"/>
        <v>15.373140843987464</v>
      </c>
      <c r="R8" s="10">
        <f>G8+Parameters!$B$10+Parameters!$B$12+O8</f>
        <v>1.9009999999999903</v>
      </c>
      <c r="S8" s="4">
        <f>P8+Parameters!$B$5</f>
        <v>2516604.192438424</v>
      </c>
      <c r="T8" s="4">
        <f>Q8+Parameters!$B$6</f>
        <v>6856530.373140844</v>
      </c>
      <c r="U8" s="4">
        <f>R8+Parameters!$B$7</f>
        <v>142.77634355588893</v>
      </c>
    </row>
    <row r="9" spans="1:21" ht="15">
      <c r="A9" s="9" t="s">
        <v>21</v>
      </c>
      <c r="B9" s="9">
        <v>180</v>
      </c>
      <c r="C9" s="9">
        <v>0</v>
      </c>
      <c r="D9" s="9" t="s">
        <v>287</v>
      </c>
      <c r="E9" s="11">
        <f>VLOOKUP($A9,'gcp_rotation&amp;shift'!$A$1:$J$52,8,FALSE)</f>
        <v>4.712169231381267</v>
      </c>
      <c r="F9" s="11">
        <f>VLOOKUP($A9,'gcp_rotation&amp;shift'!$A$1:$J$52,9,FALSE)</f>
        <v>19.42591959517449</v>
      </c>
      <c r="G9" s="11">
        <f>VLOOKUP($A9,'gcp_rotation&amp;shift'!$A$1:$J$52,10,FALSE)</f>
        <v>0.4350000000000023</v>
      </c>
      <c r="H9" s="4">
        <f>(Parameters!$B$10+Parameters!$B$11)-(Parameters!$B$10+Parameters!$B$12)</f>
        <v>0.08200000000000007</v>
      </c>
      <c r="I9">
        <f t="shared" si="0"/>
        <v>0</v>
      </c>
      <c r="J9">
        <f t="shared" si="1"/>
        <v>0.08200000000000007</v>
      </c>
      <c r="K9">
        <f t="shared" si="2"/>
        <v>90</v>
      </c>
      <c r="L9">
        <f t="shared" si="3"/>
        <v>-1.5707963267948966</v>
      </c>
      <c r="M9">
        <f t="shared" si="4"/>
        <v>5.0231086651253465E-18</v>
      </c>
      <c r="N9">
        <f t="shared" si="5"/>
        <v>-0.08200000000000007</v>
      </c>
      <c r="O9">
        <f t="shared" si="6"/>
        <v>0</v>
      </c>
      <c r="P9" s="10">
        <f t="shared" si="7"/>
        <v>4.712169231381267</v>
      </c>
      <c r="Q9" s="10">
        <f t="shared" si="7"/>
        <v>19.34391959517449</v>
      </c>
      <c r="R9" s="10">
        <f>G9+Parameters!$B$10+Parameters!$B$12+O9</f>
        <v>1.9690000000000023</v>
      </c>
      <c r="S9" s="4">
        <f>P9+Parameters!$B$5</f>
        <v>2516604.7121692314</v>
      </c>
      <c r="T9" s="4">
        <f>Q9+Parameters!$B$6</f>
        <v>6856534.343919595</v>
      </c>
      <c r="U9" s="4">
        <f>R9+Parameters!$B$7</f>
        <v>142.84434355588894</v>
      </c>
    </row>
    <row r="10" spans="1:21" ht="15">
      <c r="A10" s="9" t="s">
        <v>22</v>
      </c>
      <c r="B10" s="9">
        <v>180</v>
      </c>
      <c r="C10" s="9">
        <v>0</v>
      </c>
      <c r="D10" s="9" t="s">
        <v>288</v>
      </c>
      <c r="E10" s="11">
        <f>VLOOKUP($A10,'gcp_rotation&amp;shift'!$A$1:$J$52,8,FALSE)</f>
        <v>2.4491386599838734</v>
      </c>
      <c r="F10" s="11">
        <f>VLOOKUP($A10,'gcp_rotation&amp;shift'!$A$1:$J$52,9,FALSE)</f>
        <v>20.774883876554668</v>
      </c>
      <c r="G10" s="11">
        <f>VLOOKUP($A10,'gcp_rotation&amp;shift'!$A$1:$J$52,10,FALSE)</f>
        <v>0.3810000000000002</v>
      </c>
      <c r="H10" s="4">
        <f>(Parameters!$B$10+Parameters!$B$11)-(Parameters!$B$10+Parameters!$B$12)</f>
        <v>0.08200000000000007</v>
      </c>
      <c r="I10">
        <f t="shared" si="0"/>
        <v>0</v>
      </c>
      <c r="J10">
        <f t="shared" si="1"/>
        <v>0.08200000000000007</v>
      </c>
      <c r="K10">
        <f t="shared" si="2"/>
        <v>90</v>
      </c>
      <c r="L10">
        <f t="shared" si="3"/>
        <v>-1.5707963267948966</v>
      </c>
      <c r="M10">
        <f t="shared" si="4"/>
        <v>5.0231086651253465E-18</v>
      </c>
      <c r="N10">
        <f t="shared" si="5"/>
        <v>-0.08200000000000007</v>
      </c>
      <c r="O10">
        <f t="shared" si="6"/>
        <v>0</v>
      </c>
      <c r="P10" s="10">
        <f t="shared" si="7"/>
        <v>2.4491386599838734</v>
      </c>
      <c r="Q10" s="10">
        <f t="shared" si="7"/>
        <v>20.692883876554667</v>
      </c>
      <c r="R10" s="10">
        <f>G10+Parameters!$B$10+Parameters!$B$12+O10</f>
        <v>1.9150000000000003</v>
      </c>
      <c r="S10" s="4">
        <f>P10+Parameters!$B$5</f>
        <v>2516602.44913866</v>
      </c>
      <c r="T10" s="4">
        <f>Q10+Parameters!$B$6</f>
        <v>6856535.692883876</v>
      </c>
      <c r="U10" s="4">
        <f>R10+Parameters!$B$7</f>
        <v>142.79034355588894</v>
      </c>
    </row>
    <row r="11" spans="1:21" ht="15">
      <c r="A11" s="9" t="s">
        <v>29</v>
      </c>
      <c r="B11" s="9">
        <v>180</v>
      </c>
      <c r="C11" s="9">
        <v>0</v>
      </c>
      <c r="D11" s="9" t="s">
        <v>289</v>
      </c>
      <c r="E11" s="11">
        <f>VLOOKUP($A11,'gcp_rotation&amp;shift'!$A$1:$J$52,8,FALSE)</f>
        <v>1.47200700128451</v>
      </c>
      <c r="F11" s="11">
        <f>VLOOKUP($A11,'gcp_rotation&amp;shift'!$A$1:$J$52,9,FALSE)</f>
        <v>21.935327637009323</v>
      </c>
      <c r="G11" s="11">
        <f>VLOOKUP($A11,'gcp_rotation&amp;shift'!$A$1:$J$52,10,FALSE)</f>
        <v>0.36000000000001364</v>
      </c>
      <c r="H11" s="4">
        <f>(Parameters!$B$10+Parameters!$B$11)-(Parameters!$B$10+Parameters!$B$12)</f>
        <v>0.08200000000000007</v>
      </c>
      <c r="I11">
        <f t="shared" si="0"/>
        <v>0</v>
      </c>
      <c r="J11">
        <f t="shared" si="1"/>
        <v>0.08200000000000007</v>
      </c>
      <c r="K11">
        <f t="shared" si="2"/>
        <v>90</v>
      </c>
      <c r="L11">
        <f t="shared" si="3"/>
        <v>-1.5707963267948966</v>
      </c>
      <c r="M11">
        <f t="shared" si="4"/>
        <v>5.0231086651253465E-18</v>
      </c>
      <c r="N11">
        <f t="shared" si="5"/>
        <v>-0.08200000000000007</v>
      </c>
      <c r="O11">
        <f t="shared" si="6"/>
        <v>0</v>
      </c>
      <c r="P11" s="10">
        <f t="shared" si="7"/>
        <v>1.47200700128451</v>
      </c>
      <c r="Q11" s="10">
        <f t="shared" si="7"/>
        <v>21.853327637009322</v>
      </c>
      <c r="R11" s="10">
        <f>G11+Parameters!$B$10+Parameters!$B$12+O11</f>
        <v>1.8940000000000137</v>
      </c>
      <c r="S11" s="4">
        <f>P11+Parameters!$B$5</f>
        <v>2516601.4720070013</v>
      </c>
      <c r="T11" s="4">
        <f>Q11+Parameters!$B$6</f>
        <v>6856536.853327637</v>
      </c>
      <c r="U11" s="4">
        <f>R11+Parameters!$B$7</f>
        <v>142.76934355588895</v>
      </c>
    </row>
    <row r="12" spans="1:21" ht="15">
      <c r="A12" s="9" t="s">
        <v>28</v>
      </c>
      <c r="B12" s="9">
        <v>180</v>
      </c>
      <c r="C12" s="9">
        <v>0</v>
      </c>
      <c r="D12" s="9" t="s">
        <v>290</v>
      </c>
      <c r="E12" s="11">
        <f>VLOOKUP($A12,'gcp_rotation&amp;shift'!$A$1:$J$52,8,FALSE)</f>
        <v>-0.17473649187013507</v>
      </c>
      <c r="F12" s="11">
        <f>VLOOKUP($A12,'gcp_rotation&amp;shift'!$A$1:$J$52,9,FALSE)</f>
        <v>19.98478313162923</v>
      </c>
      <c r="G12" s="11">
        <f>VLOOKUP($A12,'gcp_rotation&amp;shift'!$A$1:$J$52,10,FALSE)</f>
        <v>0.257000000000005</v>
      </c>
      <c r="H12" s="4">
        <f>(Parameters!$B$10+Parameters!$B$11)-(Parameters!$B$10+Parameters!$B$12)</f>
        <v>0.08200000000000007</v>
      </c>
      <c r="I12">
        <f t="shared" si="0"/>
        <v>0</v>
      </c>
      <c r="J12">
        <f t="shared" si="1"/>
        <v>0.08200000000000007</v>
      </c>
      <c r="K12">
        <f t="shared" si="2"/>
        <v>90</v>
      </c>
      <c r="L12">
        <f t="shared" si="3"/>
        <v>-1.5707963267948966</v>
      </c>
      <c r="M12">
        <f t="shared" si="4"/>
        <v>5.0231086651253465E-18</v>
      </c>
      <c r="N12">
        <f t="shared" si="5"/>
        <v>-0.08200000000000007</v>
      </c>
      <c r="O12">
        <f t="shared" si="6"/>
        <v>0</v>
      </c>
      <c r="P12" s="10">
        <f t="shared" si="7"/>
        <v>-0.17473649187013507</v>
      </c>
      <c r="Q12" s="10">
        <f t="shared" si="7"/>
        <v>19.902783131629228</v>
      </c>
      <c r="R12" s="10">
        <f>G12+Parameters!$B$10+Parameters!$B$12+O12</f>
        <v>1.791000000000005</v>
      </c>
      <c r="S12" s="4">
        <f>P12+Parameters!$B$5</f>
        <v>2516599.825263508</v>
      </c>
      <c r="T12" s="4">
        <f>Q12+Parameters!$B$6</f>
        <v>6856534.902783131</v>
      </c>
      <c r="U12" s="4">
        <f>R12+Parameters!$B$7</f>
        <v>142.66634355588894</v>
      </c>
    </row>
    <row r="13" spans="1:21" ht="15">
      <c r="A13" s="9" t="s">
        <v>27</v>
      </c>
      <c r="B13" s="9">
        <v>180</v>
      </c>
      <c r="C13" s="9">
        <v>0</v>
      </c>
      <c r="D13" s="9" t="s">
        <v>291</v>
      </c>
      <c r="E13" s="11">
        <f>VLOOKUP($A13,'gcp_rotation&amp;shift'!$A$1:$J$52,8,FALSE)</f>
        <v>-0.5754172741435468</v>
      </c>
      <c r="F13" s="11">
        <f>VLOOKUP($A13,'gcp_rotation&amp;shift'!$A$1:$J$52,9,FALSE)</f>
        <v>20.767440726049244</v>
      </c>
      <c r="G13" s="11">
        <f>VLOOKUP($A13,'gcp_rotation&amp;shift'!$A$1:$J$52,10,FALSE)</f>
        <v>0.44599999999999795</v>
      </c>
      <c r="H13" s="4">
        <f>(Parameters!$B$10+Parameters!$B$11)-(Parameters!$B$10+Parameters!$B$12)</f>
        <v>0.08200000000000007</v>
      </c>
      <c r="I13">
        <f t="shared" si="0"/>
        <v>0</v>
      </c>
      <c r="J13">
        <f t="shared" si="1"/>
        <v>0.08200000000000007</v>
      </c>
      <c r="K13">
        <f t="shared" si="2"/>
        <v>90</v>
      </c>
      <c r="L13">
        <f t="shared" si="3"/>
        <v>-1.5707963267948966</v>
      </c>
      <c r="M13">
        <f t="shared" si="4"/>
        <v>5.0231086651253465E-18</v>
      </c>
      <c r="N13">
        <f t="shared" si="5"/>
        <v>-0.08200000000000007</v>
      </c>
      <c r="O13">
        <f t="shared" si="6"/>
        <v>0</v>
      </c>
      <c r="P13" s="10">
        <f t="shared" si="7"/>
        <v>-0.5754172741435468</v>
      </c>
      <c r="Q13" s="10">
        <f t="shared" si="7"/>
        <v>20.685440726049244</v>
      </c>
      <c r="R13" s="10">
        <f>G13+Parameters!$B$10+Parameters!$B$12+O13</f>
        <v>1.979999999999998</v>
      </c>
      <c r="S13" s="4">
        <f>P13+Parameters!$B$5</f>
        <v>2516599.424582726</v>
      </c>
      <c r="T13" s="4">
        <f>Q13+Parameters!$B$6</f>
        <v>6856535.685440726</v>
      </c>
      <c r="U13" s="4">
        <f>R13+Parameters!$B$7</f>
        <v>142.85534355588894</v>
      </c>
    </row>
    <row r="14" spans="1:21" ht="15">
      <c r="A14" s="9" t="s">
        <v>26</v>
      </c>
      <c r="B14" s="9">
        <v>180</v>
      </c>
      <c r="C14" s="9">
        <v>0</v>
      </c>
      <c r="D14" s="9" t="s">
        <v>292</v>
      </c>
      <c r="E14" s="11">
        <f>VLOOKUP($A14,'gcp_rotation&amp;shift'!$A$1:$J$52,8,FALSE)</f>
        <v>-1.7842514272779226</v>
      </c>
      <c r="F14" s="11">
        <f>VLOOKUP($A14,'gcp_rotation&amp;shift'!$A$1:$J$52,9,FALSE)</f>
        <v>20.38030768558383</v>
      </c>
      <c r="G14" s="11">
        <f>VLOOKUP($A14,'gcp_rotation&amp;shift'!$A$1:$J$52,10,FALSE)</f>
        <v>0.23900000000000432</v>
      </c>
      <c r="H14" s="4">
        <f>(Parameters!$B$10+Parameters!$B$11)-(Parameters!$B$10+Parameters!$B$12)</f>
        <v>0.08200000000000007</v>
      </c>
      <c r="I14">
        <f t="shared" si="0"/>
        <v>0</v>
      </c>
      <c r="J14">
        <f t="shared" si="1"/>
        <v>0.08200000000000007</v>
      </c>
      <c r="K14">
        <f t="shared" si="2"/>
        <v>90</v>
      </c>
      <c r="L14">
        <f t="shared" si="3"/>
        <v>-1.5707963267948966</v>
      </c>
      <c r="M14">
        <f t="shared" si="4"/>
        <v>5.0231086651253465E-18</v>
      </c>
      <c r="N14">
        <f t="shared" si="5"/>
        <v>-0.08200000000000007</v>
      </c>
      <c r="O14">
        <f t="shared" si="6"/>
        <v>0</v>
      </c>
      <c r="P14" s="10">
        <f t="shared" si="7"/>
        <v>-1.7842514272779226</v>
      </c>
      <c r="Q14" s="10">
        <f t="shared" si="7"/>
        <v>20.29830768558383</v>
      </c>
      <c r="R14" s="10">
        <f>G14+Parameters!$B$10+Parameters!$B$12+O14</f>
        <v>1.7730000000000044</v>
      </c>
      <c r="S14" s="4">
        <f>P14+Parameters!$B$5</f>
        <v>2516598.2157485727</v>
      </c>
      <c r="T14" s="4">
        <f>Q14+Parameters!$B$6</f>
        <v>6856535.298307685</v>
      </c>
      <c r="U14" s="4">
        <f>R14+Parameters!$B$7</f>
        <v>142.64834355588894</v>
      </c>
    </row>
    <row r="15" spans="1:21" ht="15">
      <c r="A15" s="9" t="s">
        <v>23</v>
      </c>
      <c r="B15" s="9">
        <v>180</v>
      </c>
      <c r="C15" s="9">
        <v>0</v>
      </c>
      <c r="D15" s="9" t="s">
        <v>293</v>
      </c>
      <c r="E15" s="11">
        <f>VLOOKUP($A15,'gcp_rotation&amp;shift'!$A$1:$J$52,8,FALSE)</f>
        <v>-2.7912526903674006</v>
      </c>
      <c r="F15" s="11">
        <f>VLOOKUP($A15,'gcp_rotation&amp;shift'!$A$1:$J$52,9,FALSE)</f>
        <v>17.82354714628309</v>
      </c>
      <c r="G15" s="11">
        <f>VLOOKUP($A15,'gcp_rotation&amp;shift'!$A$1:$J$52,10,FALSE)</f>
        <v>0.29599999999999227</v>
      </c>
      <c r="H15" s="4">
        <f>(Parameters!$B$10+Parameters!$B$11)-(Parameters!$B$10+Parameters!$B$12)</f>
        <v>0.08200000000000007</v>
      </c>
      <c r="I15">
        <f t="shared" si="0"/>
        <v>0</v>
      </c>
      <c r="J15">
        <f t="shared" si="1"/>
        <v>0.08200000000000007</v>
      </c>
      <c r="K15">
        <f t="shared" si="2"/>
        <v>90</v>
      </c>
      <c r="L15">
        <f t="shared" si="3"/>
        <v>-1.5707963267948966</v>
      </c>
      <c r="M15">
        <f t="shared" si="4"/>
        <v>5.0231086651253465E-18</v>
      </c>
      <c r="N15">
        <f t="shared" si="5"/>
        <v>-0.08200000000000007</v>
      </c>
      <c r="O15">
        <f t="shared" si="6"/>
        <v>0</v>
      </c>
      <c r="P15" s="10">
        <f t="shared" si="7"/>
        <v>-2.7912526903674006</v>
      </c>
      <c r="Q15" s="10">
        <f t="shared" si="7"/>
        <v>17.74154714628309</v>
      </c>
      <c r="R15" s="10">
        <f>G15+Parameters!$B$10+Parameters!$B$12+O15</f>
        <v>1.8299999999999923</v>
      </c>
      <c r="S15" s="4">
        <f>P15+Parameters!$B$5</f>
        <v>2516597.2087473096</v>
      </c>
      <c r="T15" s="4">
        <f>Q15+Parameters!$B$6</f>
        <v>6856532.741547146</v>
      </c>
      <c r="U15" s="4">
        <f>R15+Parameters!$B$7</f>
        <v>142.70534355588893</v>
      </c>
    </row>
    <row r="16" spans="1:21" ht="15">
      <c r="A16" s="9" t="s">
        <v>24</v>
      </c>
      <c r="B16" s="9">
        <v>180</v>
      </c>
      <c r="C16" s="9">
        <v>0</v>
      </c>
      <c r="D16" s="9" t="s">
        <v>294</v>
      </c>
      <c r="E16" s="11">
        <f>VLOOKUP($A16,'gcp_rotation&amp;shift'!$A$1:$J$52,8,FALSE)</f>
        <v>-6.576704875100404</v>
      </c>
      <c r="F16" s="11">
        <f>VLOOKUP($A16,'gcp_rotation&amp;shift'!$A$1:$J$52,9,FALSE)</f>
        <v>18.167738602496684</v>
      </c>
      <c r="G16" s="11">
        <f>VLOOKUP($A16,'gcp_rotation&amp;shift'!$A$1:$J$52,10,FALSE)</f>
        <v>0.2510000000000048</v>
      </c>
      <c r="H16" s="4">
        <f>(Parameters!$B$10+Parameters!$B$11)-(Parameters!$B$10+Parameters!$B$12)</f>
        <v>0.08200000000000007</v>
      </c>
      <c r="I16">
        <f t="shared" si="0"/>
        <v>0</v>
      </c>
      <c r="J16">
        <f t="shared" si="1"/>
        <v>0.08200000000000007</v>
      </c>
      <c r="K16">
        <f t="shared" si="2"/>
        <v>90</v>
      </c>
      <c r="L16">
        <f t="shared" si="3"/>
        <v>-1.5707963267948966</v>
      </c>
      <c r="M16">
        <f t="shared" si="4"/>
        <v>5.0231086651253465E-18</v>
      </c>
      <c r="N16">
        <f t="shared" si="5"/>
        <v>-0.08200000000000007</v>
      </c>
      <c r="O16">
        <f t="shared" si="6"/>
        <v>0</v>
      </c>
      <c r="P16" s="10">
        <f t="shared" si="7"/>
        <v>-6.576704875100404</v>
      </c>
      <c r="Q16" s="10">
        <f t="shared" si="7"/>
        <v>18.085738602496683</v>
      </c>
      <c r="R16" s="10">
        <f>G16+Parameters!$B$10+Parameters!$B$12+O16</f>
        <v>1.7850000000000048</v>
      </c>
      <c r="S16" s="4">
        <f>P16+Parameters!$B$5</f>
        <v>2516593.423295125</v>
      </c>
      <c r="T16" s="4">
        <f>Q16+Parameters!$B$6</f>
        <v>6856533.085738602</v>
      </c>
      <c r="U16" s="4">
        <f>R16+Parameters!$B$7</f>
        <v>142.66034355588894</v>
      </c>
    </row>
    <row r="17" spans="1:21" ht="15">
      <c r="A17" s="9" t="s">
        <v>25</v>
      </c>
      <c r="B17" s="9">
        <v>180</v>
      </c>
      <c r="C17" s="9">
        <v>0</v>
      </c>
      <c r="D17" s="9" t="s">
        <v>295</v>
      </c>
      <c r="E17" s="11">
        <f>VLOOKUP($A17,'gcp_rotation&amp;shift'!$A$1:$J$52,8,FALSE)</f>
        <v>-8.93868720671162</v>
      </c>
      <c r="F17" s="11">
        <f>VLOOKUP($A17,'gcp_rotation&amp;shift'!$A$1:$J$52,9,FALSE)</f>
        <v>18.007010680623353</v>
      </c>
      <c r="G17" s="11">
        <f>VLOOKUP($A17,'gcp_rotation&amp;shift'!$A$1:$J$52,10,FALSE)</f>
        <v>0.242999999999995</v>
      </c>
      <c r="H17" s="4">
        <f>(Parameters!$B$10+Parameters!$B$11)-(Parameters!$B$10+Parameters!$B$12)</f>
        <v>0.08200000000000007</v>
      </c>
      <c r="I17">
        <f t="shared" si="0"/>
        <v>0</v>
      </c>
      <c r="J17">
        <f t="shared" si="1"/>
        <v>0.08200000000000007</v>
      </c>
      <c r="K17">
        <f t="shared" si="2"/>
        <v>90</v>
      </c>
      <c r="L17">
        <f t="shared" si="3"/>
        <v>-1.5707963267948966</v>
      </c>
      <c r="M17">
        <f t="shared" si="4"/>
        <v>5.0231086651253465E-18</v>
      </c>
      <c r="N17">
        <f t="shared" si="5"/>
        <v>-0.08200000000000007</v>
      </c>
      <c r="O17">
        <f t="shared" si="6"/>
        <v>0</v>
      </c>
      <c r="P17" s="10">
        <f t="shared" si="7"/>
        <v>-8.93868720671162</v>
      </c>
      <c r="Q17" s="10">
        <f t="shared" si="7"/>
        <v>17.925010680623352</v>
      </c>
      <c r="R17" s="10">
        <f>G17+Parameters!$B$10+Parameters!$B$12+O17</f>
        <v>1.776999999999995</v>
      </c>
      <c r="S17" s="4">
        <f>P17+Parameters!$B$5</f>
        <v>2516591.0613127933</v>
      </c>
      <c r="T17" s="4">
        <f>Q17+Parameters!$B$6</f>
        <v>6856532.92501068</v>
      </c>
      <c r="U17" s="4">
        <f>R17+Parameters!$B$7</f>
        <v>142.65234355588893</v>
      </c>
    </row>
    <row r="18" spans="1:21" ht="15">
      <c r="A18" s="9" t="s">
        <v>59</v>
      </c>
      <c r="B18" s="9">
        <v>180</v>
      </c>
      <c r="C18" s="9">
        <v>0</v>
      </c>
      <c r="D18" s="9" t="s">
        <v>296</v>
      </c>
      <c r="E18" s="11">
        <f>VLOOKUP($A18,'gcp_rotation&amp;shift'!$A$1:$J$52,8,FALSE)</f>
        <v>-10.110167081467807</v>
      </c>
      <c r="F18" s="11">
        <f>VLOOKUP($A18,'gcp_rotation&amp;shift'!$A$1:$J$52,9,FALSE)</f>
        <v>20.917660934850574</v>
      </c>
      <c r="G18" s="11">
        <f>VLOOKUP($A18,'gcp_rotation&amp;shift'!$A$1:$J$52,10,FALSE)</f>
        <v>0.24399999999999977</v>
      </c>
      <c r="H18" s="4">
        <f>(Parameters!$B$10+Parameters!$B$11)-(Parameters!$B$10+Parameters!$B$12)</f>
        <v>0.08200000000000007</v>
      </c>
      <c r="I18">
        <f t="shared" si="0"/>
        <v>0</v>
      </c>
      <c r="J18">
        <f t="shared" si="1"/>
        <v>0.08200000000000007</v>
      </c>
      <c r="K18">
        <f t="shared" si="2"/>
        <v>90</v>
      </c>
      <c r="L18">
        <f t="shared" si="3"/>
        <v>-1.5707963267948966</v>
      </c>
      <c r="M18">
        <f t="shared" si="4"/>
        <v>5.0231086651253465E-18</v>
      </c>
      <c r="N18">
        <f t="shared" si="5"/>
        <v>-0.08200000000000007</v>
      </c>
      <c r="O18">
        <f t="shared" si="6"/>
        <v>0</v>
      </c>
      <c r="P18" s="10">
        <f t="shared" si="7"/>
        <v>-10.110167081467807</v>
      </c>
      <c r="Q18" s="10">
        <f t="shared" si="7"/>
        <v>20.835660934850573</v>
      </c>
      <c r="R18" s="10">
        <f>G18+Parameters!$B$10+Parameters!$B$12+O18</f>
        <v>1.7779999999999998</v>
      </c>
      <c r="S18" s="4">
        <f>P18+Parameters!$B$5</f>
        <v>2516589.8898329185</v>
      </c>
      <c r="T18" s="4">
        <f>Q18+Parameters!$B$6</f>
        <v>6856535.835660934</v>
      </c>
      <c r="U18" s="4">
        <f>R18+Parameters!$B$7</f>
        <v>142.65334355588894</v>
      </c>
    </row>
    <row r="19" spans="1:21" ht="15">
      <c r="A19" s="9" t="s">
        <v>60</v>
      </c>
      <c r="B19" s="9">
        <v>180</v>
      </c>
      <c r="C19" s="9">
        <v>0</v>
      </c>
      <c r="D19" s="9" t="s">
        <v>297</v>
      </c>
      <c r="E19" s="11">
        <f>VLOOKUP($A19,'gcp_rotation&amp;shift'!$A$1:$J$52,8,FALSE)</f>
        <v>-12.353245934471488</v>
      </c>
      <c r="F19" s="11">
        <f>VLOOKUP($A19,'gcp_rotation&amp;shift'!$A$1:$J$52,9,FALSE)</f>
        <v>23.637403801083565</v>
      </c>
      <c r="G19" s="11">
        <f>VLOOKUP($A19,'gcp_rotation&amp;shift'!$A$1:$J$52,10,FALSE)</f>
        <v>0.2189999999999941</v>
      </c>
      <c r="H19" s="4">
        <f>(Parameters!$B$10+Parameters!$B$11)-(Parameters!$B$10+Parameters!$B$12)</f>
        <v>0.08200000000000007</v>
      </c>
      <c r="I19">
        <f t="shared" si="0"/>
        <v>0</v>
      </c>
      <c r="J19">
        <f t="shared" si="1"/>
        <v>0.08200000000000007</v>
      </c>
      <c r="K19">
        <f t="shared" si="2"/>
        <v>90</v>
      </c>
      <c r="L19">
        <f t="shared" si="3"/>
        <v>-1.5707963267948966</v>
      </c>
      <c r="M19">
        <f t="shared" si="4"/>
        <v>5.0231086651253465E-18</v>
      </c>
      <c r="N19">
        <f t="shared" si="5"/>
        <v>-0.08200000000000007</v>
      </c>
      <c r="O19">
        <f t="shared" si="6"/>
        <v>0</v>
      </c>
      <c r="P19" s="10">
        <f t="shared" si="7"/>
        <v>-12.353245934471488</v>
      </c>
      <c r="Q19" s="10">
        <f t="shared" si="7"/>
        <v>23.555403801083564</v>
      </c>
      <c r="R19" s="10">
        <f>G19+Parameters!$B$10+Parameters!$B$12+O19</f>
        <v>1.7529999999999941</v>
      </c>
      <c r="S19" s="4">
        <f>P19+Parameters!$B$5</f>
        <v>2516587.6467540655</v>
      </c>
      <c r="T19" s="4">
        <f>Q19+Parameters!$B$6</f>
        <v>6856538.555403801</v>
      </c>
      <c r="U19" s="4">
        <f>R19+Parameters!$B$7</f>
        <v>142.62834355588893</v>
      </c>
    </row>
    <row r="20" spans="1:21" ht="15">
      <c r="A20" s="9" t="s">
        <v>36</v>
      </c>
      <c r="B20" s="9">
        <v>180</v>
      </c>
      <c r="C20" s="9">
        <v>0</v>
      </c>
      <c r="D20" s="9" t="s">
        <v>298</v>
      </c>
      <c r="E20" s="11">
        <f>VLOOKUP($A20,'gcp_rotation&amp;shift'!$A$1:$J$52,8,FALSE)</f>
        <v>-8.220192448236048</v>
      </c>
      <c r="F20" s="11">
        <f>VLOOKUP($A20,'gcp_rotation&amp;shift'!$A$1:$J$52,9,FALSE)</f>
        <v>23.492915462702513</v>
      </c>
      <c r="G20" s="11">
        <f>VLOOKUP($A20,'gcp_rotation&amp;shift'!$A$1:$J$52,10,FALSE)</f>
        <v>0.2849999999999966</v>
      </c>
      <c r="H20" s="4">
        <f>(Parameters!$B$10+Parameters!$B$11)-(Parameters!$B$10+Parameters!$B$12)</f>
        <v>0.08200000000000007</v>
      </c>
      <c r="I20">
        <f t="shared" si="0"/>
        <v>0</v>
      </c>
      <c r="J20">
        <f t="shared" si="1"/>
        <v>0.08200000000000007</v>
      </c>
      <c r="K20">
        <f t="shared" si="2"/>
        <v>90</v>
      </c>
      <c r="L20">
        <f t="shared" si="3"/>
        <v>-1.5707963267948966</v>
      </c>
      <c r="M20">
        <f t="shared" si="4"/>
        <v>5.0231086651253465E-18</v>
      </c>
      <c r="N20">
        <f t="shared" si="5"/>
        <v>-0.08200000000000007</v>
      </c>
      <c r="O20">
        <f t="shared" si="6"/>
        <v>0</v>
      </c>
      <c r="P20" s="10">
        <f t="shared" si="7"/>
        <v>-8.220192448236048</v>
      </c>
      <c r="Q20" s="10">
        <f t="shared" si="7"/>
        <v>23.410915462702512</v>
      </c>
      <c r="R20" s="10">
        <f>G20+Parameters!$B$10+Parameters!$B$12+O20</f>
        <v>1.8189999999999966</v>
      </c>
      <c r="S20" s="4">
        <f>P20+Parameters!$B$5</f>
        <v>2516591.7798075518</v>
      </c>
      <c r="T20" s="4">
        <f>Q20+Parameters!$B$6</f>
        <v>6856538.410915462</v>
      </c>
      <c r="U20" s="4">
        <f>R20+Parameters!$B$7</f>
        <v>142.69434355588893</v>
      </c>
    </row>
    <row r="21" spans="1:21" ht="15">
      <c r="A21" s="9" t="s">
        <v>35</v>
      </c>
      <c r="B21" s="9">
        <v>180</v>
      </c>
      <c r="C21" s="9">
        <v>0</v>
      </c>
      <c r="D21" s="9" t="s">
        <v>299</v>
      </c>
      <c r="E21" s="11">
        <f>VLOOKUP($A21,'gcp_rotation&amp;shift'!$A$1:$J$52,8,FALSE)</f>
        <v>-7.187450627330691</v>
      </c>
      <c r="F21" s="11">
        <f>VLOOKUP($A21,'gcp_rotation&amp;shift'!$A$1:$J$52,9,FALSE)</f>
        <v>21.513054525479674</v>
      </c>
      <c r="G21" s="11">
        <f>VLOOKUP($A21,'gcp_rotation&amp;shift'!$A$1:$J$52,10,FALSE)</f>
        <v>0.20400000000000773</v>
      </c>
      <c r="H21" s="4">
        <f>(Parameters!$B$10+Parameters!$B$11)-(Parameters!$B$10+Parameters!$B$12)</f>
        <v>0.08200000000000007</v>
      </c>
      <c r="I21">
        <f t="shared" si="0"/>
        <v>0</v>
      </c>
      <c r="J21">
        <f t="shared" si="1"/>
        <v>0.08200000000000007</v>
      </c>
      <c r="K21">
        <f t="shared" si="2"/>
        <v>90</v>
      </c>
      <c r="L21">
        <f t="shared" si="3"/>
        <v>-1.5707963267948966</v>
      </c>
      <c r="M21">
        <f t="shared" si="4"/>
        <v>5.0231086651253465E-18</v>
      </c>
      <c r="N21">
        <f t="shared" si="5"/>
        <v>-0.08200000000000007</v>
      </c>
      <c r="O21">
        <f t="shared" si="6"/>
        <v>0</v>
      </c>
      <c r="P21" s="10">
        <f t="shared" si="7"/>
        <v>-7.187450627330691</v>
      </c>
      <c r="Q21" s="10">
        <f t="shared" si="7"/>
        <v>21.431054525479674</v>
      </c>
      <c r="R21" s="10">
        <f>G21+Parameters!$B$10+Parameters!$B$12+O21</f>
        <v>1.7380000000000078</v>
      </c>
      <c r="S21" s="4">
        <f>P21+Parameters!$B$5</f>
        <v>2516592.8125493727</v>
      </c>
      <c r="T21" s="4">
        <f>Q21+Parameters!$B$6</f>
        <v>6856536.431054525</v>
      </c>
      <c r="U21" s="4">
        <f>R21+Parameters!$B$7</f>
        <v>142.61334355588895</v>
      </c>
    </row>
    <row r="22" spans="1:21" ht="15">
      <c r="A22" s="9" t="s">
        <v>33</v>
      </c>
      <c r="B22" s="9">
        <v>180</v>
      </c>
      <c r="C22" s="9">
        <v>0</v>
      </c>
      <c r="D22" s="9" t="s">
        <v>300</v>
      </c>
      <c r="E22" s="11">
        <f>VLOOKUP($A22,'gcp_rotation&amp;shift'!$A$1:$J$52,8,FALSE)</f>
        <v>-5.617999905720353</v>
      </c>
      <c r="F22" s="11">
        <f>VLOOKUP($A22,'gcp_rotation&amp;shift'!$A$1:$J$52,9,FALSE)</f>
        <v>23.172231861390173</v>
      </c>
      <c r="G22" s="11">
        <f>VLOOKUP($A22,'gcp_rotation&amp;shift'!$A$1:$J$52,10,FALSE)</f>
        <v>0.2839999999999918</v>
      </c>
      <c r="H22" s="4">
        <f>(Parameters!$B$10+Parameters!$B$11)-(Parameters!$B$10+Parameters!$B$12)</f>
        <v>0.08200000000000007</v>
      </c>
      <c r="I22">
        <f t="shared" si="0"/>
        <v>0</v>
      </c>
      <c r="J22">
        <f t="shared" si="1"/>
        <v>0.08200000000000007</v>
      </c>
      <c r="K22">
        <f t="shared" si="2"/>
        <v>90</v>
      </c>
      <c r="L22">
        <f t="shared" si="3"/>
        <v>-1.5707963267948966</v>
      </c>
      <c r="M22">
        <f t="shared" si="4"/>
        <v>5.0231086651253465E-18</v>
      </c>
      <c r="N22">
        <f t="shared" si="5"/>
        <v>-0.08200000000000007</v>
      </c>
      <c r="O22">
        <f t="shared" si="6"/>
        <v>0</v>
      </c>
      <c r="P22" s="10">
        <f t="shared" si="7"/>
        <v>-5.617999905720353</v>
      </c>
      <c r="Q22" s="10">
        <f t="shared" si="7"/>
        <v>23.090231861390173</v>
      </c>
      <c r="R22" s="10">
        <f>G22+Parameters!$B$10+Parameters!$B$12+O22</f>
        <v>1.8179999999999918</v>
      </c>
      <c r="S22" s="4">
        <f>P22+Parameters!$B$5</f>
        <v>2516594.3820000943</v>
      </c>
      <c r="T22" s="4">
        <f>Q22+Parameters!$B$6</f>
        <v>6856538.090231861</v>
      </c>
      <c r="U22" s="4">
        <f>R22+Parameters!$B$7</f>
        <v>142.69334355588893</v>
      </c>
    </row>
    <row r="23" spans="1:21" ht="15">
      <c r="A23" s="9" t="s">
        <v>44</v>
      </c>
      <c r="B23" s="9">
        <v>180</v>
      </c>
      <c r="C23" s="9">
        <v>0</v>
      </c>
      <c r="D23" s="9" t="s">
        <v>301</v>
      </c>
      <c r="E23" s="11">
        <f>VLOOKUP($A23,'gcp_rotation&amp;shift'!$A$1:$J$52,8,FALSE)</f>
        <v>-3.86758069973439</v>
      </c>
      <c r="F23" s="11">
        <f>VLOOKUP($A23,'gcp_rotation&amp;shift'!$A$1:$J$52,9,FALSE)</f>
        <v>21.63608160801232</v>
      </c>
      <c r="G23" s="11">
        <f>VLOOKUP($A23,'gcp_rotation&amp;shift'!$A$1:$J$52,10,FALSE)</f>
        <v>0.2810000000000059</v>
      </c>
      <c r="H23" s="4">
        <f>(Parameters!$B$10+Parameters!$B$11)-(Parameters!$B$10+Parameters!$B$12)</f>
        <v>0.08200000000000007</v>
      </c>
      <c r="I23">
        <f t="shared" si="0"/>
        <v>0</v>
      </c>
      <c r="J23">
        <f t="shared" si="1"/>
        <v>0.08200000000000007</v>
      </c>
      <c r="K23">
        <f t="shared" si="2"/>
        <v>90</v>
      </c>
      <c r="L23">
        <f t="shared" si="3"/>
        <v>-1.5707963267948966</v>
      </c>
      <c r="M23">
        <f t="shared" si="4"/>
        <v>5.0231086651253465E-18</v>
      </c>
      <c r="N23">
        <f t="shared" si="5"/>
        <v>-0.08200000000000007</v>
      </c>
      <c r="O23">
        <f t="shared" si="6"/>
        <v>0</v>
      </c>
      <c r="P23" s="10">
        <f t="shared" si="7"/>
        <v>-3.86758069973439</v>
      </c>
      <c r="Q23" s="10">
        <f t="shared" si="7"/>
        <v>21.554081608012318</v>
      </c>
      <c r="R23" s="10">
        <f>G23+Parameters!$B$10+Parameters!$B$12+O23</f>
        <v>1.815000000000006</v>
      </c>
      <c r="S23" s="4">
        <f>P23+Parameters!$B$5</f>
        <v>2516596.1324193003</v>
      </c>
      <c r="T23" s="4">
        <f>Q23+Parameters!$B$6</f>
        <v>6856536.554081608</v>
      </c>
      <c r="U23" s="4">
        <f>R23+Parameters!$B$7</f>
        <v>142.69034355588894</v>
      </c>
    </row>
    <row r="24" spans="1:21" ht="15">
      <c r="A24" s="9" t="s">
        <v>30</v>
      </c>
      <c r="B24" s="9">
        <v>180</v>
      </c>
      <c r="C24" s="9">
        <v>0</v>
      </c>
      <c r="D24" s="9" t="s">
        <v>302</v>
      </c>
      <c r="E24" s="11">
        <f>VLOOKUP($A24,'gcp_rotation&amp;shift'!$A$1:$J$52,8,FALSE)</f>
        <v>2.3523366660811007</v>
      </c>
      <c r="F24" s="11">
        <f>VLOOKUP($A24,'gcp_rotation&amp;shift'!$A$1:$J$52,9,FALSE)</f>
        <v>23.321526641957462</v>
      </c>
      <c r="G24" s="11">
        <f>VLOOKUP($A24,'gcp_rotation&amp;shift'!$A$1:$J$52,10,FALSE)</f>
        <v>0.4720000000000084</v>
      </c>
      <c r="H24" s="4">
        <f>(Parameters!$B$10+Parameters!$B$11)-(Parameters!$B$10+Parameters!$B$12)</f>
        <v>0.08200000000000007</v>
      </c>
      <c r="I24">
        <f t="shared" si="0"/>
        <v>0</v>
      </c>
      <c r="J24">
        <f t="shared" si="1"/>
        <v>0.08200000000000007</v>
      </c>
      <c r="K24">
        <f t="shared" si="2"/>
        <v>90</v>
      </c>
      <c r="L24">
        <f t="shared" si="3"/>
        <v>-1.5707963267948966</v>
      </c>
      <c r="M24">
        <f t="shared" si="4"/>
        <v>5.0231086651253465E-18</v>
      </c>
      <c r="N24">
        <f t="shared" si="5"/>
        <v>-0.08200000000000007</v>
      </c>
      <c r="O24">
        <f t="shared" si="6"/>
        <v>0</v>
      </c>
      <c r="P24" s="10">
        <f t="shared" si="7"/>
        <v>2.3523366660811007</v>
      </c>
      <c r="Q24" s="10">
        <f t="shared" si="7"/>
        <v>23.23952664195746</v>
      </c>
      <c r="R24" s="10">
        <f>G24+Parameters!$B$10+Parameters!$B$12+O24</f>
        <v>2.0060000000000087</v>
      </c>
      <c r="S24" s="4">
        <f>P24+Parameters!$B$5</f>
        <v>2516602.352336666</v>
      </c>
      <c r="T24" s="4">
        <f>Q24+Parameters!$B$6</f>
        <v>6856538.239526642</v>
      </c>
      <c r="U24" s="4">
        <f>R24+Parameters!$B$7</f>
        <v>142.88134355588895</v>
      </c>
    </row>
    <row r="25" spans="1:21" ht="15">
      <c r="A25" s="9" t="s">
        <v>31</v>
      </c>
      <c r="B25" s="9">
        <v>180</v>
      </c>
      <c r="C25" s="9">
        <v>0</v>
      </c>
      <c r="D25" s="9" t="s">
        <v>303</v>
      </c>
      <c r="E25" s="11">
        <f>VLOOKUP($A25,'gcp_rotation&amp;shift'!$A$1:$J$52,8,FALSE)</f>
        <v>1.4431512877345085</v>
      </c>
      <c r="F25" s="11">
        <f>VLOOKUP($A25,'gcp_rotation&amp;shift'!$A$1:$J$52,9,FALSE)</f>
        <v>24.270725750364363</v>
      </c>
      <c r="G25" s="11">
        <f>VLOOKUP($A25,'gcp_rotation&amp;shift'!$A$1:$J$52,10,FALSE)</f>
        <v>0.4199999999999875</v>
      </c>
      <c r="H25" s="4">
        <f>(Parameters!$B$10+Parameters!$B$11)-(Parameters!$B$10+Parameters!$B$12)</f>
        <v>0.08200000000000007</v>
      </c>
      <c r="I25">
        <f t="shared" si="0"/>
        <v>0</v>
      </c>
      <c r="J25">
        <f t="shared" si="1"/>
        <v>0.08200000000000007</v>
      </c>
      <c r="K25">
        <f t="shared" si="2"/>
        <v>90</v>
      </c>
      <c r="L25">
        <f t="shared" si="3"/>
        <v>-1.5707963267948966</v>
      </c>
      <c r="M25">
        <f t="shared" si="4"/>
        <v>5.0231086651253465E-18</v>
      </c>
      <c r="N25">
        <f t="shared" si="5"/>
        <v>-0.08200000000000007</v>
      </c>
      <c r="O25">
        <f t="shared" si="6"/>
        <v>0</v>
      </c>
      <c r="P25" s="10">
        <f t="shared" si="7"/>
        <v>1.4431512877345085</v>
      </c>
      <c r="Q25" s="10">
        <f t="shared" si="7"/>
        <v>24.188725750364362</v>
      </c>
      <c r="R25" s="10">
        <f>G25+Parameters!$B$10+Parameters!$B$12+O25</f>
        <v>1.9539999999999875</v>
      </c>
      <c r="S25" s="4">
        <f>P25+Parameters!$B$5</f>
        <v>2516601.4431512877</v>
      </c>
      <c r="T25" s="4">
        <f>Q25+Parameters!$B$6</f>
        <v>6856539.18872575</v>
      </c>
      <c r="U25" s="4">
        <f>R25+Parameters!$B$7</f>
        <v>142.82934355588893</v>
      </c>
    </row>
    <row r="26" spans="1:21" ht="15">
      <c r="A26" s="9" t="s">
        <v>32</v>
      </c>
      <c r="B26" s="9">
        <v>180</v>
      </c>
      <c r="C26" s="9">
        <v>0</v>
      </c>
      <c r="D26" s="9" t="s">
        <v>304</v>
      </c>
      <c r="E26" s="11">
        <f>VLOOKUP($A26,'gcp_rotation&amp;shift'!$A$1:$J$52,8,FALSE)</f>
        <v>-2.5293607651256025</v>
      </c>
      <c r="F26" s="11">
        <f>VLOOKUP($A26,'gcp_rotation&amp;shift'!$A$1:$J$52,9,FALSE)</f>
        <v>23.791345954872668</v>
      </c>
      <c r="G26" s="11">
        <f>VLOOKUP($A26,'gcp_rotation&amp;shift'!$A$1:$J$52,10,FALSE)</f>
        <v>0.30400000000000205</v>
      </c>
      <c r="H26" s="4">
        <f>(Parameters!$B$10+Parameters!$B$11)-(Parameters!$B$10+Parameters!$B$12)</f>
        <v>0.08200000000000007</v>
      </c>
      <c r="I26">
        <f t="shared" si="0"/>
        <v>0</v>
      </c>
      <c r="J26">
        <f t="shared" si="1"/>
        <v>0.08200000000000007</v>
      </c>
      <c r="K26">
        <f t="shared" si="2"/>
        <v>90</v>
      </c>
      <c r="L26">
        <f t="shared" si="3"/>
        <v>-1.5707963267948966</v>
      </c>
      <c r="M26">
        <f t="shared" si="4"/>
        <v>5.0231086651253465E-18</v>
      </c>
      <c r="N26">
        <f t="shared" si="5"/>
        <v>-0.08200000000000007</v>
      </c>
      <c r="O26">
        <f t="shared" si="6"/>
        <v>0</v>
      </c>
      <c r="P26" s="10">
        <f t="shared" si="7"/>
        <v>-2.5293607651256025</v>
      </c>
      <c r="Q26" s="10">
        <f t="shared" si="7"/>
        <v>23.709345954872667</v>
      </c>
      <c r="R26" s="10">
        <f>G26+Parameters!$B$10+Parameters!$B$12+O26</f>
        <v>1.838000000000002</v>
      </c>
      <c r="S26" s="4">
        <f>P26+Parameters!$B$5</f>
        <v>2516597.470639235</v>
      </c>
      <c r="T26" s="4">
        <f>Q26+Parameters!$B$6</f>
        <v>6856538.7093459545</v>
      </c>
      <c r="U26" s="4">
        <f>R26+Parameters!$B$7</f>
        <v>142.71334355588894</v>
      </c>
    </row>
    <row r="27" spans="1:21" ht="15">
      <c r="A27" s="9" t="s">
        <v>38</v>
      </c>
      <c r="B27" s="9">
        <v>180</v>
      </c>
      <c r="C27" s="9">
        <v>0</v>
      </c>
      <c r="D27" s="9" t="s">
        <v>305</v>
      </c>
      <c r="E27" s="11">
        <f>VLOOKUP($A27,'gcp_rotation&amp;shift'!$A$1:$J$52,8,FALSE)</f>
        <v>-2.878098070155829</v>
      </c>
      <c r="F27" s="11">
        <f>VLOOKUP($A27,'gcp_rotation&amp;shift'!$A$1:$J$52,9,FALSE)</f>
        <v>26.3505425658077</v>
      </c>
      <c r="G27" s="11">
        <f>VLOOKUP($A27,'gcp_rotation&amp;shift'!$A$1:$J$52,10,FALSE)</f>
        <v>0.35599999999999454</v>
      </c>
      <c r="H27" s="4">
        <f>(Parameters!$B$10+Parameters!$B$11)-(Parameters!$B$10+Parameters!$B$12)</f>
        <v>0.08200000000000007</v>
      </c>
      <c r="I27">
        <f t="shared" si="0"/>
        <v>0</v>
      </c>
      <c r="J27">
        <f t="shared" si="1"/>
        <v>0.08200000000000007</v>
      </c>
      <c r="K27">
        <f t="shared" si="2"/>
        <v>90</v>
      </c>
      <c r="L27">
        <f t="shared" si="3"/>
        <v>-1.5707963267948966</v>
      </c>
      <c r="M27">
        <f t="shared" si="4"/>
        <v>5.0231086651253465E-18</v>
      </c>
      <c r="N27">
        <f t="shared" si="5"/>
        <v>-0.08200000000000007</v>
      </c>
      <c r="O27">
        <f t="shared" si="6"/>
        <v>0</v>
      </c>
      <c r="P27" s="10">
        <f t="shared" si="7"/>
        <v>-2.878098070155829</v>
      </c>
      <c r="Q27" s="10">
        <f t="shared" si="7"/>
        <v>26.2685425658077</v>
      </c>
      <c r="R27" s="10">
        <f>G27+Parameters!$B$10+Parameters!$B$12+O27</f>
        <v>1.8899999999999946</v>
      </c>
      <c r="S27" s="4">
        <f>P27+Parameters!$B$5</f>
        <v>2516597.12190193</v>
      </c>
      <c r="T27" s="4">
        <f>Q27+Parameters!$B$6</f>
        <v>6856541.268542565</v>
      </c>
      <c r="U27" s="4">
        <f>R27+Parameters!$B$7</f>
        <v>142.76534355588893</v>
      </c>
    </row>
    <row r="28" spans="1:21" ht="15">
      <c r="A28" s="9" t="s">
        <v>37</v>
      </c>
      <c r="B28" s="9">
        <v>180</v>
      </c>
      <c r="C28" s="9">
        <v>0</v>
      </c>
      <c r="D28" s="9" t="s">
        <v>306</v>
      </c>
      <c r="E28" s="11">
        <f>VLOOKUP($A28,'gcp_rotation&amp;shift'!$A$1:$J$52,8,FALSE)</f>
        <v>-4.27257372951135</v>
      </c>
      <c r="F28" s="11">
        <f>VLOOKUP($A28,'gcp_rotation&amp;shift'!$A$1:$J$52,9,FALSE)</f>
        <v>27.57282470818609</v>
      </c>
      <c r="G28" s="11">
        <f>VLOOKUP($A28,'gcp_rotation&amp;shift'!$A$1:$J$52,10,FALSE)</f>
        <v>0.3300000000000125</v>
      </c>
      <c r="H28" s="4">
        <f>(Parameters!$B$10+Parameters!$B$11)-(Parameters!$B$10+Parameters!$B$12)</f>
        <v>0.08200000000000007</v>
      </c>
      <c r="I28">
        <f t="shared" si="0"/>
        <v>0</v>
      </c>
      <c r="J28">
        <f t="shared" si="1"/>
        <v>0.08200000000000007</v>
      </c>
      <c r="K28">
        <f t="shared" si="2"/>
        <v>90</v>
      </c>
      <c r="L28">
        <f t="shared" si="3"/>
        <v>-1.5707963267948966</v>
      </c>
      <c r="M28">
        <f t="shared" si="4"/>
        <v>5.0231086651253465E-18</v>
      </c>
      <c r="N28">
        <f t="shared" si="5"/>
        <v>-0.08200000000000007</v>
      </c>
      <c r="O28">
        <f t="shared" si="6"/>
        <v>0</v>
      </c>
      <c r="P28" s="10">
        <f t="shared" si="7"/>
        <v>-4.27257372951135</v>
      </c>
      <c r="Q28" s="10">
        <f t="shared" si="7"/>
        <v>27.49082470818609</v>
      </c>
      <c r="R28" s="10">
        <f>G28+Parameters!$B$10+Parameters!$B$12+O28</f>
        <v>1.8640000000000125</v>
      </c>
      <c r="S28" s="4">
        <f>P28+Parameters!$B$5</f>
        <v>2516595.7274262705</v>
      </c>
      <c r="T28" s="4">
        <f>Q28+Parameters!$B$6</f>
        <v>6856542.490824708</v>
      </c>
      <c r="U28" s="4">
        <f>R28+Parameters!$B$7</f>
        <v>142.73934355588895</v>
      </c>
    </row>
    <row r="29" spans="1:21" ht="15">
      <c r="A29" s="9" t="s">
        <v>39</v>
      </c>
      <c r="B29" s="9">
        <v>180</v>
      </c>
      <c r="C29" s="9">
        <v>0</v>
      </c>
      <c r="D29" s="9" t="s">
        <v>307</v>
      </c>
      <c r="E29" s="11">
        <f>VLOOKUP($A29,'gcp_rotation&amp;shift'!$A$1:$J$52,8,FALSE)</f>
        <v>-9.110381212551147</v>
      </c>
      <c r="F29" s="11">
        <f>VLOOKUP($A29,'gcp_rotation&amp;shift'!$A$1:$J$52,9,FALSE)</f>
        <v>28.89126270636916</v>
      </c>
      <c r="G29" s="11">
        <f>VLOOKUP($A29,'gcp_rotation&amp;shift'!$A$1:$J$52,10,FALSE)</f>
        <v>0.257000000000005</v>
      </c>
      <c r="H29" s="4">
        <f>(Parameters!$B$10+Parameters!$B$11)-(Parameters!$B$10+Parameters!$B$12)</f>
        <v>0.08200000000000007</v>
      </c>
      <c r="I29">
        <f>RADIANS(C29)</f>
        <v>0</v>
      </c>
      <c r="J29">
        <f>H29*COS(I29)</f>
        <v>0.08200000000000007</v>
      </c>
      <c r="K29">
        <f>IF(B29-90&gt;0,B29-90,B29-90+360)</f>
        <v>90</v>
      </c>
      <c r="L29">
        <f>IF(K29&gt;=180,RADIANS(360-K29),-RADIANS(K29))</f>
        <v>-1.5707963267948966</v>
      </c>
      <c r="M29">
        <f>J29*COS(L29)</f>
        <v>5.0231086651253465E-18</v>
      </c>
      <c r="N29">
        <f>J29*SIN(L29)</f>
        <v>-0.08200000000000007</v>
      </c>
      <c r="O29">
        <f>H29*SIN(I29)</f>
        <v>0</v>
      </c>
      <c r="P29" s="10">
        <f>E29+M29</f>
        <v>-9.110381212551147</v>
      </c>
      <c r="Q29" s="10">
        <f>F29+N29</f>
        <v>28.80926270636916</v>
      </c>
      <c r="R29" s="10">
        <f>G29+Parameters!$B$10+Parameters!$B$12+O29</f>
        <v>1.791000000000005</v>
      </c>
      <c r="S29" s="4">
        <f>P29+Parameters!$B$5</f>
        <v>2516590.8896187874</v>
      </c>
      <c r="T29" s="4">
        <f>Q29+Parameters!$B$6</f>
        <v>6856543.809262706</v>
      </c>
      <c r="U29" s="4">
        <f>R29+Parameters!$B$7</f>
        <v>142.66634355588894</v>
      </c>
    </row>
    <row r="30" spans="1:21" ht="15">
      <c r="A30" s="9" t="s">
        <v>40</v>
      </c>
      <c r="B30" s="9">
        <v>180</v>
      </c>
      <c r="C30" s="9">
        <v>0</v>
      </c>
      <c r="D30" s="9" t="s">
        <v>308</v>
      </c>
      <c r="E30" s="11">
        <f>VLOOKUP($A30,'gcp_rotation&amp;shift'!$A$1:$J$52,8,FALSE)</f>
        <v>-5.695341388694942</v>
      </c>
      <c r="F30" s="11">
        <f>VLOOKUP($A30,'gcp_rotation&amp;shift'!$A$1:$J$52,9,FALSE)</f>
        <v>31.866217328235507</v>
      </c>
      <c r="G30" s="11">
        <f>VLOOKUP($A30,'gcp_rotation&amp;shift'!$A$1:$J$52,10,FALSE)</f>
        <v>0.3480000000000132</v>
      </c>
      <c r="H30" s="4">
        <f>(Parameters!$B$10+Parameters!$B$11)-(Parameters!$B$10+Parameters!$B$12)</f>
        <v>0.08200000000000007</v>
      </c>
      <c r="I30">
        <f>RADIANS(C30)</f>
        <v>0</v>
      </c>
      <c r="J30">
        <f>H30*COS(I30)</f>
        <v>0.08200000000000007</v>
      </c>
      <c r="K30">
        <f>IF(B30-90&gt;0,B30-90,B30-90+360)</f>
        <v>90</v>
      </c>
      <c r="L30">
        <f>IF(K30&gt;=180,RADIANS(360-K30),-RADIANS(K30))</f>
        <v>-1.5707963267948966</v>
      </c>
      <c r="M30">
        <f>J30*COS(L30)</f>
        <v>5.0231086651253465E-18</v>
      </c>
      <c r="N30">
        <f>J30*SIN(L30)</f>
        <v>-0.08200000000000007</v>
      </c>
      <c r="O30">
        <f>H30*SIN(I30)</f>
        <v>0</v>
      </c>
      <c r="P30" s="10">
        <f>E30+M30</f>
        <v>-5.695341388694942</v>
      </c>
      <c r="Q30" s="10">
        <f>F30+N30</f>
        <v>31.784217328235506</v>
      </c>
      <c r="R30" s="10">
        <f>G30+Parameters!$B$10+Parameters!$B$12+O30</f>
        <v>1.8820000000000132</v>
      </c>
      <c r="S30" s="4">
        <f>P30+Parameters!$B$5</f>
        <v>2516594.3046586113</v>
      </c>
      <c r="T30" s="4">
        <f>Q30+Parameters!$B$6</f>
        <v>6856546.784217328</v>
      </c>
      <c r="U30" s="4">
        <f>R30+Parameters!$B$7</f>
        <v>142.75734355588895</v>
      </c>
    </row>
    <row r="31" spans="1:18" ht="15">
      <c r="A31" s="9" t="s">
        <v>191</v>
      </c>
      <c r="B31" s="9"/>
      <c r="C31" s="9"/>
      <c r="D31" s="9"/>
      <c r="E31" s="11"/>
      <c r="F31" s="11"/>
      <c r="G31" s="11"/>
      <c r="H31" s="4"/>
      <c r="P31" s="10"/>
      <c r="Q31" s="10"/>
      <c r="R31" s="10"/>
    </row>
    <row r="32" spans="5:18" ht="15">
      <c r="E32" s="11"/>
      <c r="F32" s="11"/>
      <c r="G32" s="11"/>
      <c r="H32" s="4"/>
      <c r="P32" s="10"/>
      <c r="Q32" s="10"/>
      <c r="R32" s="10"/>
    </row>
    <row r="33" spans="1:18" ht="15">
      <c r="A33" s="6" t="s">
        <v>159</v>
      </c>
      <c r="H33" s="4"/>
      <c r="P33" s="10"/>
      <c r="Q33" s="10"/>
      <c r="R33" s="10"/>
    </row>
    <row r="34" spans="1:10" ht="15">
      <c r="A34" s="12" t="s">
        <v>110</v>
      </c>
      <c r="B34" s="12" t="s">
        <v>111</v>
      </c>
      <c r="C34" s="12" t="s">
        <v>112</v>
      </c>
      <c r="D34" s="12" t="s">
        <v>113</v>
      </c>
      <c r="E34" s="12" t="s">
        <v>129</v>
      </c>
      <c r="F34" s="12" t="s">
        <v>130</v>
      </c>
      <c r="G34" s="12" t="s">
        <v>131</v>
      </c>
      <c r="H34" t="s">
        <v>126</v>
      </c>
      <c r="I34" t="s">
        <v>127</v>
      </c>
      <c r="J34" t="s">
        <v>128</v>
      </c>
    </row>
    <row r="35" spans="1:10" ht="15">
      <c r="A35" s="12" t="s">
        <v>309</v>
      </c>
      <c r="B35" s="12">
        <v>5.4693</v>
      </c>
      <c r="C35" s="12">
        <v>11.0075</v>
      </c>
      <c r="D35" s="12">
        <v>1.9258</v>
      </c>
      <c r="E35" s="12">
        <v>-3.07870193</v>
      </c>
      <c r="F35" s="12">
        <v>-0.02392044</v>
      </c>
      <c r="G35" s="12">
        <v>-0.01660014</v>
      </c>
      <c r="H35" s="4">
        <f>B35+Parameters!$B$5</f>
        <v>2516605.4693</v>
      </c>
      <c r="I35" s="4">
        <f>C35+Parameters!$B$6</f>
        <v>6856526.0075</v>
      </c>
      <c r="J35" s="4">
        <f>D35+Parameters!$B$7</f>
        <v>142.80114355588896</v>
      </c>
    </row>
    <row r="36" spans="1:10" ht="15">
      <c r="A36" s="12" t="s">
        <v>310</v>
      </c>
      <c r="B36" s="12">
        <v>1.1623</v>
      </c>
      <c r="C36" s="12">
        <v>10.8148</v>
      </c>
      <c r="D36" s="12">
        <v>1.8231</v>
      </c>
      <c r="E36" s="12">
        <v>-3.07588966</v>
      </c>
      <c r="F36" s="12">
        <v>-0.01924336</v>
      </c>
      <c r="G36" s="12">
        <v>0.07818435</v>
      </c>
      <c r="H36" s="4">
        <f>B36+Parameters!$B$5</f>
        <v>2516601.1623</v>
      </c>
      <c r="I36" s="4">
        <f>C36+Parameters!$B$6</f>
        <v>6856525.8148</v>
      </c>
      <c r="J36" s="4">
        <f>D36+Parameters!$B$7</f>
        <v>142.69844355588896</v>
      </c>
    </row>
    <row r="37" spans="1:10" ht="15">
      <c r="A37" s="12" t="s">
        <v>311</v>
      </c>
      <c r="B37" s="12">
        <v>-2.1937</v>
      </c>
      <c r="C37" s="12">
        <v>14.462</v>
      </c>
      <c r="D37" s="12">
        <v>1.7701</v>
      </c>
      <c r="E37" s="12">
        <v>-3.0853574</v>
      </c>
      <c r="F37" s="12">
        <v>-0.03040087</v>
      </c>
      <c r="G37" s="12">
        <v>-0.12498819</v>
      </c>
      <c r="H37" s="4">
        <f>B37+Parameters!$B$5</f>
        <v>2516597.8063</v>
      </c>
      <c r="I37" s="4">
        <f>C37+Parameters!$B$6</f>
        <v>6856529.462</v>
      </c>
      <c r="J37" s="4">
        <f>D37+Parameters!$B$7</f>
        <v>142.64544355588896</v>
      </c>
    </row>
    <row r="38" spans="1:10" ht="15">
      <c r="A38" s="12" t="s">
        <v>312</v>
      </c>
      <c r="B38" s="12">
        <v>-2.7752</v>
      </c>
      <c r="C38" s="12">
        <v>17.7424</v>
      </c>
      <c r="D38" s="12">
        <v>1.8362</v>
      </c>
      <c r="E38" s="12">
        <v>-3.08264874</v>
      </c>
      <c r="F38" s="12">
        <v>-0.02438345</v>
      </c>
      <c r="G38" s="12">
        <v>0.04207739</v>
      </c>
      <c r="H38" s="4">
        <f>B38+Parameters!$B$5</f>
        <v>2516597.2248</v>
      </c>
      <c r="I38" s="4">
        <f>C38+Parameters!$B$6</f>
        <v>6856532.7424</v>
      </c>
      <c r="J38" s="4">
        <f>D38+Parameters!$B$7</f>
        <v>142.71154355588894</v>
      </c>
    </row>
    <row r="39" spans="1:10" ht="15">
      <c r="A39" s="12" t="s">
        <v>313</v>
      </c>
      <c r="B39" s="12">
        <v>2.2281</v>
      </c>
      <c r="C39" s="12">
        <v>15.6314</v>
      </c>
      <c r="D39" s="12">
        <v>1.8546</v>
      </c>
      <c r="E39" s="12">
        <v>-3.08798037</v>
      </c>
      <c r="F39" s="12">
        <v>-0.0261498</v>
      </c>
      <c r="G39" s="12">
        <v>0.03190814</v>
      </c>
      <c r="H39" s="4">
        <f>B39+Parameters!$B$5</f>
        <v>2516602.2281</v>
      </c>
      <c r="I39" s="4">
        <f>C39+Parameters!$B$6</f>
        <v>6856530.6314</v>
      </c>
      <c r="J39" s="4">
        <f>D39+Parameters!$B$7</f>
        <v>142.72994355588895</v>
      </c>
    </row>
    <row r="40" spans="1:10" ht="15">
      <c r="A40" s="12" t="s">
        <v>314</v>
      </c>
      <c r="B40" s="12">
        <v>4.201</v>
      </c>
      <c r="C40" s="12">
        <v>15.3759</v>
      </c>
      <c r="D40" s="12">
        <v>1.8918</v>
      </c>
      <c r="E40" s="12">
        <v>-3.08396671</v>
      </c>
      <c r="F40" s="12">
        <v>-0.02227183</v>
      </c>
      <c r="G40" s="12">
        <v>0.05158226</v>
      </c>
      <c r="H40" s="4">
        <f>B40+Parameters!$B$5</f>
        <v>2516604.201</v>
      </c>
      <c r="I40" s="4">
        <f>C40+Parameters!$B$6</f>
        <v>6856530.3759</v>
      </c>
      <c r="J40" s="4">
        <f>D40+Parameters!$B$7</f>
        <v>142.76714355588894</v>
      </c>
    </row>
    <row r="41" spans="1:10" ht="15">
      <c r="A41" s="12" t="s">
        <v>315</v>
      </c>
      <c r="B41" s="12">
        <v>4.7185</v>
      </c>
      <c r="C41" s="12">
        <v>19.3396</v>
      </c>
      <c r="D41" s="12">
        <v>1.9727</v>
      </c>
      <c r="E41" s="12">
        <v>-3.08348218</v>
      </c>
      <c r="F41" s="12">
        <v>-0.03256639</v>
      </c>
      <c r="G41" s="12">
        <v>0.00332784</v>
      </c>
      <c r="H41" s="4">
        <f>B41+Parameters!$B$5</f>
        <v>2516604.7185</v>
      </c>
      <c r="I41" s="4">
        <f>C41+Parameters!$B$6</f>
        <v>6856534.3396</v>
      </c>
      <c r="J41" s="4">
        <f>D41+Parameters!$B$7</f>
        <v>142.84804355588895</v>
      </c>
    </row>
    <row r="42" spans="1:10" ht="15">
      <c r="A42" s="12" t="s">
        <v>316</v>
      </c>
      <c r="B42" s="12">
        <v>2.4747</v>
      </c>
      <c r="C42" s="12">
        <v>20.6944</v>
      </c>
      <c r="D42" s="12">
        <v>1.919</v>
      </c>
      <c r="E42" s="12">
        <v>-3.08802708</v>
      </c>
      <c r="F42" s="12">
        <v>-0.02634654</v>
      </c>
      <c r="G42" s="12">
        <v>0.00582172</v>
      </c>
      <c r="H42" s="4">
        <f>B42+Parameters!$B$5</f>
        <v>2516602.4747</v>
      </c>
      <c r="I42" s="4">
        <f>C42+Parameters!$B$6</f>
        <v>6856535.6944</v>
      </c>
      <c r="J42" s="4">
        <f>D42+Parameters!$B$7</f>
        <v>142.79434355588896</v>
      </c>
    </row>
    <row r="43" spans="1:10" ht="15">
      <c r="A43" s="12" t="s">
        <v>317</v>
      </c>
      <c r="B43" s="12">
        <v>1.4803</v>
      </c>
      <c r="C43" s="12">
        <v>21.8517</v>
      </c>
      <c r="D43" s="12">
        <v>1.9101</v>
      </c>
      <c r="E43" s="12">
        <v>-3.0825102</v>
      </c>
      <c r="F43" s="12">
        <v>-0.02156444</v>
      </c>
      <c r="G43" s="12">
        <v>0.06814295</v>
      </c>
      <c r="H43" s="4">
        <f>B43+Parameters!$B$5</f>
        <v>2516601.4803</v>
      </c>
      <c r="I43" s="4">
        <f>C43+Parameters!$B$6</f>
        <v>6856536.8517</v>
      </c>
      <c r="J43" s="4">
        <f>D43+Parameters!$B$7</f>
        <v>142.78544355588895</v>
      </c>
    </row>
    <row r="44" spans="1:10" ht="15">
      <c r="A44" s="12" t="s">
        <v>318</v>
      </c>
      <c r="B44" s="12">
        <v>-0.1822</v>
      </c>
      <c r="C44" s="12">
        <v>19.9016</v>
      </c>
      <c r="D44" s="12">
        <v>1.7998</v>
      </c>
      <c r="E44" s="12">
        <v>-3.07817186</v>
      </c>
      <c r="F44" s="12">
        <v>-0.01376195</v>
      </c>
      <c r="G44" s="12">
        <v>0.16384229</v>
      </c>
      <c r="H44" s="4">
        <f>B44+Parameters!$B$5</f>
        <v>2516599.8178</v>
      </c>
      <c r="I44" s="4">
        <f>C44+Parameters!$B$6</f>
        <v>6856534.9016</v>
      </c>
      <c r="J44" s="4">
        <f>D44+Parameters!$B$7</f>
        <v>142.67514355588895</v>
      </c>
    </row>
    <row r="45" spans="1:10" ht="15">
      <c r="A45" s="12" t="s">
        <v>319</v>
      </c>
      <c r="B45" s="12">
        <v>-0.5776</v>
      </c>
      <c r="C45" s="12">
        <v>20.6705</v>
      </c>
      <c r="D45" s="12">
        <v>1.9811</v>
      </c>
      <c r="E45" s="12">
        <v>-3.07833499</v>
      </c>
      <c r="F45" s="12">
        <v>-0.02791861</v>
      </c>
      <c r="G45" s="12">
        <v>0.07940088</v>
      </c>
      <c r="H45" s="4">
        <f>B45+Parameters!$B$5</f>
        <v>2516599.4224</v>
      </c>
      <c r="I45" s="4">
        <f>C45+Parameters!$B$6</f>
        <v>6856535.6705</v>
      </c>
      <c r="J45" s="4">
        <f>D45+Parameters!$B$7</f>
        <v>142.85644355588894</v>
      </c>
    </row>
    <row r="46" spans="1:10" ht="15">
      <c r="A46" s="12" t="s">
        <v>320</v>
      </c>
      <c r="B46" s="12">
        <v>-1.7877</v>
      </c>
      <c r="C46" s="12">
        <v>20.2792</v>
      </c>
      <c r="D46" s="12">
        <v>1.7775</v>
      </c>
      <c r="E46" s="12">
        <v>-3.08455304</v>
      </c>
      <c r="F46" s="12">
        <v>-0.02785452</v>
      </c>
      <c r="G46" s="12">
        <v>0.02997351</v>
      </c>
      <c r="H46" s="4">
        <f>B46+Parameters!$B$5</f>
        <v>2516598.2123</v>
      </c>
      <c r="I46" s="4">
        <f>C46+Parameters!$B$6</f>
        <v>6856535.2792</v>
      </c>
      <c r="J46" s="4">
        <f>D46+Parameters!$B$7</f>
        <v>142.65284355588895</v>
      </c>
    </row>
    <row r="47" spans="1:10" ht="15">
      <c r="A47" s="12" t="s">
        <v>321</v>
      </c>
      <c r="B47" s="12">
        <v>-2.7843</v>
      </c>
      <c r="C47" s="12">
        <v>17.7376</v>
      </c>
      <c r="D47" s="12">
        <v>1.8327</v>
      </c>
      <c r="E47" s="12">
        <v>-3.08226417</v>
      </c>
      <c r="F47" s="12">
        <v>-0.02879663</v>
      </c>
      <c r="G47" s="12">
        <v>-0.0065044</v>
      </c>
      <c r="H47" s="4">
        <f>B47+Parameters!$B$5</f>
        <v>2516597.2157</v>
      </c>
      <c r="I47" s="4">
        <f>C47+Parameters!$B$6</f>
        <v>6856532.7376</v>
      </c>
      <c r="J47" s="4">
        <f>D47+Parameters!$B$7</f>
        <v>142.70804355588893</v>
      </c>
    </row>
    <row r="48" spans="1:10" ht="15">
      <c r="A48" s="12" t="s">
        <v>322</v>
      </c>
      <c r="B48" s="12">
        <v>-6.596</v>
      </c>
      <c r="C48" s="12">
        <v>18.0922</v>
      </c>
      <c r="D48" s="12">
        <v>1.779</v>
      </c>
      <c r="E48" s="12">
        <v>-3.08397553</v>
      </c>
      <c r="F48" s="12">
        <v>-0.03069786</v>
      </c>
      <c r="G48" s="12">
        <v>0.00013918</v>
      </c>
      <c r="H48" s="4">
        <f>B48+Parameters!$B$5</f>
        <v>2516593.404</v>
      </c>
      <c r="I48" s="4">
        <f>C48+Parameters!$B$6</f>
        <v>6856533.0922</v>
      </c>
      <c r="J48" s="4">
        <f>D48+Parameters!$B$7</f>
        <v>142.65434355588894</v>
      </c>
    </row>
    <row r="49" spans="1:10" ht="15">
      <c r="A49" s="12" t="s">
        <v>323</v>
      </c>
      <c r="B49" s="12">
        <v>-8.9599</v>
      </c>
      <c r="C49" s="12">
        <v>17.934</v>
      </c>
      <c r="D49" s="12">
        <v>1.7751</v>
      </c>
      <c r="E49" s="12">
        <v>-3.08615926</v>
      </c>
      <c r="F49" s="12">
        <v>-0.02058842</v>
      </c>
      <c r="G49" s="12">
        <v>0.10373556</v>
      </c>
      <c r="H49" s="4">
        <f>B49+Parameters!$B$5</f>
        <v>2516591.0401</v>
      </c>
      <c r="I49" s="4">
        <f>C49+Parameters!$B$6</f>
        <v>6856532.934</v>
      </c>
      <c r="J49" s="4">
        <f>D49+Parameters!$B$7</f>
        <v>142.65044355588896</v>
      </c>
    </row>
    <row r="50" spans="1:10" ht="15">
      <c r="A50" s="12" t="s">
        <v>324</v>
      </c>
      <c r="B50" s="12">
        <v>-10.1085</v>
      </c>
      <c r="C50" s="12">
        <v>20.8158</v>
      </c>
      <c r="D50" s="12">
        <v>1.7739</v>
      </c>
      <c r="E50" s="12">
        <v>-3.08244155</v>
      </c>
      <c r="F50" s="12">
        <v>-0.02197701</v>
      </c>
      <c r="G50" s="12">
        <v>0.0821473</v>
      </c>
      <c r="H50" s="4">
        <f>B50+Parameters!$B$5</f>
        <v>2516589.8915</v>
      </c>
      <c r="I50" s="4">
        <f>C50+Parameters!$B$6</f>
        <v>6856535.8158</v>
      </c>
      <c r="J50" s="4">
        <f>D50+Parameters!$B$7</f>
        <v>142.64924355588894</v>
      </c>
    </row>
    <row r="51" spans="1:10" ht="15">
      <c r="A51" s="12" t="s">
        <v>325</v>
      </c>
      <c r="B51" s="12">
        <v>-12.348</v>
      </c>
      <c r="C51" s="12">
        <v>23.5538</v>
      </c>
      <c r="D51" s="12">
        <v>1.741</v>
      </c>
      <c r="E51" s="12">
        <v>-3.07571852</v>
      </c>
      <c r="F51" s="12">
        <v>-0.03320232</v>
      </c>
      <c r="G51" s="12">
        <v>0.00684322</v>
      </c>
      <c r="H51" s="4">
        <f>B51+Parameters!$B$5</f>
        <v>2516587.652</v>
      </c>
      <c r="I51" s="4">
        <f>C51+Parameters!$B$6</f>
        <v>6856538.5538</v>
      </c>
      <c r="J51" s="4">
        <f>D51+Parameters!$B$7</f>
        <v>142.61634355588896</v>
      </c>
    </row>
    <row r="52" spans="1:10" ht="15">
      <c r="A52" s="12" t="s">
        <v>326</v>
      </c>
      <c r="B52" s="12">
        <v>-8.2241</v>
      </c>
      <c r="C52" s="12">
        <v>23.4185</v>
      </c>
      <c r="D52" s="12">
        <v>1.8222</v>
      </c>
      <c r="E52" s="12">
        <v>-3.07972286</v>
      </c>
      <c r="F52" s="12">
        <v>-0.02268411</v>
      </c>
      <c r="G52" s="12">
        <v>0.10304605</v>
      </c>
      <c r="H52" s="4">
        <f>B52+Parameters!$B$5</f>
        <v>2516591.7759</v>
      </c>
      <c r="I52" s="4">
        <f>C52+Parameters!$B$6</f>
        <v>6856538.4185</v>
      </c>
      <c r="J52" s="4">
        <f>D52+Parameters!$B$7</f>
        <v>142.69754355588896</v>
      </c>
    </row>
    <row r="53" spans="1:10" ht="15">
      <c r="A53" s="12" t="s">
        <v>327</v>
      </c>
      <c r="B53" s="12">
        <v>-7.1805</v>
      </c>
      <c r="C53" s="12">
        <v>21.4199</v>
      </c>
      <c r="D53" s="12">
        <v>1.7387</v>
      </c>
      <c r="E53" s="12">
        <v>-3.09394114</v>
      </c>
      <c r="F53" s="12">
        <v>-0.00893897</v>
      </c>
      <c r="G53" s="12">
        <v>-0.03499952</v>
      </c>
      <c r="H53" s="4">
        <f>B53+Parameters!$B$5</f>
        <v>2516592.8195</v>
      </c>
      <c r="I53" s="4">
        <f>C53+Parameters!$B$6</f>
        <v>6856536.4199</v>
      </c>
      <c r="J53" s="4">
        <f>D53+Parameters!$B$7</f>
        <v>142.61404355588894</v>
      </c>
    </row>
    <row r="54" spans="1:10" ht="15">
      <c r="A54" s="12" t="s">
        <v>328</v>
      </c>
      <c r="B54" s="12">
        <v>-5.6156</v>
      </c>
      <c r="C54" s="12">
        <v>23.1009</v>
      </c>
      <c r="D54" s="12">
        <v>1.83</v>
      </c>
      <c r="E54" s="12">
        <v>-3.08221694</v>
      </c>
      <c r="F54" s="12">
        <v>-0.027168</v>
      </c>
      <c r="G54" s="12">
        <v>0.00891293</v>
      </c>
      <c r="H54" s="4">
        <f>B54+Parameters!$B$5</f>
        <v>2516594.3844</v>
      </c>
      <c r="I54" s="4">
        <f>C54+Parameters!$B$6</f>
        <v>6856538.1009</v>
      </c>
      <c r="J54" s="4">
        <f>D54+Parameters!$B$7</f>
        <v>142.70534355588896</v>
      </c>
    </row>
    <row r="55" spans="1:10" ht="15">
      <c r="A55" s="12" t="s">
        <v>329</v>
      </c>
      <c r="B55" s="12">
        <v>-5.458</v>
      </c>
      <c r="C55" s="12">
        <v>23.3659</v>
      </c>
      <c r="D55" s="12">
        <v>1.7834</v>
      </c>
      <c r="E55" s="12">
        <v>-3.08291902</v>
      </c>
      <c r="F55" s="12">
        <v>-0.02194193</v>
      </c>
      <c r="G55" s="12">
        <v>0.0837607</v>
      </c>
      <c r="H55" s="4">
        <f>B55+Parameters!$B$5</f>
        <v>2516594.542</v>
      </c>
      <c r="I55" s="4">
        <f>C55+Parameters!$B$6</f>
        <v>6856538.3659</v>
      </c>
      <c r="J55" s="4">
        <f>D55+Parameters!$B$7</f>
        <v>142.65874355588895</v>
      </c>
    </row>
    <row r="56" spans="1:10" ht="15">
      <c r="A56" s="12" t="s">
        <v>330</v>
      </c>
      <c r="B56" s="12">
        <v>-3.8683</v>
      </c>
      <c r="C56" s="12">
        <v>21.5529</v>
      </c>
      <c r="D56" s="12">
        <v>1.8219</v>
      </c>
      <c r="E56" s="12">
        <v>-3.08242437</v>
      </c>
      <c r="F56" s="12">
        <v>-0.02525109</v>
      </c>
      <c r="G56" s="12">
        <v>0.02877333</v>
      </c>
      <c r="H56" s="4">
        <f>B56+Parameters!$B$5</f>
        <v>2516596.1317</v>
      </c>
      <c r="I56" s="4">
        <f>C56+Parameters!$B$6</f>
        <v>6856536.5529</v>
      </c>
      <c r="J56" s="4">
        <f>D56+Parameters!$B$7</f>
        <v>142.69724355588895</v>
      </c>
    </row>
    <row r="57" spans="1:10" ht="15">
      <c r="A57" s="12" t="s">
        <v>331</v>
      </c>
      <c r="B57" s="12">
        <v>2.3686</v>
      </c>
      <c r="C57" s="12">
        <v>23.2624</v>
      </c>
      <c r="D57" s="12">
        <v>2.0123</v>
      </c>
      <c r="E57" s="12">
        <v>-3.0804401</v>
      </c>
      <c r="F57" s="12">
        <v>-0.01585038</v>
      </c>
      <c r="G57" s="12">
        <v>0.08418528</v>
      </c>
      <c r="H57" s="4">
        <f>B57+Parameters!$B$5</f>
        <v>2516602.3686</v>
      </c>
      <c r="I57" s="4">
        <f>C57+Parameters!$B$6</f>
        <v>6856538.2624</v>
      </c>
      <c r="J57" s="4">
        <f>D57+Parameters!$B$7</f>
        <v>142.88764355588896</v>
      </c>
    </row>
    <row r="58" spans="1:10" ht="15">
      <c r="A58" s="12" t="s">
        <v>332</v>
      </c>
      <c r="B58" s="12">
        <v>1.4761</v>
      </c>
      <c r="C58" s="12">
        <v>24.2001</v>
      </c>
      <c r="D58" s="12">
        <v>1.9361</v>
      </c>
      <c r="E58" s="12">
        <v>-3.07804109</v>
      </c>
      <c r="F58" s="12">
        <v>-0.03811979</v>
      </c>
      <c r="G58" s="12">
        <v>-0.05477649</v>
      </c>
      <c r="H58" s="4">
        <f>B58+Parameters!$B$5</f>
        <v>2516601.4761</v>
      </c>
      <c r="I58" s="4">
        <f>C58+Parameters!$B$6</f>
        <v>6856539.2001</v>
      </c>
      <c r="J58" s="4">
        <f>D58+Parameters!$B$7</f>
        <v>142.81144355588896</v>
      </c>
    </row>
    <row r="59" spans="1:10" ht="15">
      <c r="A59" s="12" t="s">
        <v>333</v>
      </c>
      <c r="B59" s="12">
        <v>-2.5434</v>
      </c>
      <c r="C59" s="12">
        <v>23.7071</v>
      </c>
      <c r="D59" s="12">
        <v>1.8451</v>
      </c>
      <c r="E59" s="12">
        <v>-3.09121923</v>
      </c>
      <c r="F59" s="12">
        <v>-0.05409109</v>
      </c>
      <c r="G59" s="12">
        <v>-0.3213199</v>
      </c>
      <c r="H59" s="4">
        <f>B59+Parameters!$B$5</f>
        <v>2516597.4566</v>
      </c>
      <c r="I59" s="4">
        <f>C59+Parameters!$B$6</f>
        <v>6856538.7071</v>
      </c>
      <c r="J59" s="4">
        <f>D59+Parameters!$B$7</f>
        <v>142.72044355588895</v>
      </c>
    </row>
    <row r="60" spans="1:10" ht="15">
      <c r="A60" s="12" t="s">
        <v>334</v>
      </c>
      <c r="B60" s="12">
        <v>-2.8872</v>
      </c>
      <c r="C60" s="12">
        <v>26.2667</v>
      </c>
      <c r="D60" s="12">
        <v>1.8862</v>
      </c>
      <c r="E60" s="12">
        <v>-3.08600254</v>
      </c>
      <c r="F60" s="12">
        <v>-0.04218942</v>
      </c>
      <c r="G60" s="12">
        <v>-0.14173572</v>
      </c>
      <c r="H60" s="4">
        <f>B60+Parameters!$B$5</f>
        <v>2516597.1128</v>
      </c>
      <c r="I60" s="4">
        <f>C60+Parameters!$B$6</f>
        <v>6856541.2667</v>
      </c>
      <c r="J60" s="4">
        <f>D60+Parameters!$B$7</f>
        <v>142.76154355588895</v>
      </c>
    </row>
    <row r="61" spans="1:10" ht="15">
      <c r="A61" s="12" t="s">
        <v>335</v>
      </c>
      <c r="B61" s="12">
        <v>-4.2536</v>
      </c>
      <c r="C61" s="12">
        <v>27.5159</v>
      </c>
      <c r="D61" s="12">
        <v>1.8663</v>
      </c>
      <c r="E61" s="12">
        <v>-3.08366348</v>
      </c>
      <c r="F61" s="12">
        <v>-0.04098796</v>
      </c>
      <c r="G61" s="12">
        <v>-0.19101421</v>
      </c>
      <c r="H61" s="4">
        <f>B61+Parameters!$B$5</f>
        <v>2516595.7464</v>
      </c>
      <c r="I61" s="4">
        <f>C61+Parameters!$B$6</f>
        <v>6856542.5159</v>
      </c>
      <c r="J61" s="4">
        <f>D61+Parameters!$B$7</f>
        <v>142.74164355588894</v>
      </c>
    </row>
    <row r="62" spans="1:10" ht="15">
      <c r="A62" s="12" t="s">
        <v>336</v>
      </c>
      <c r="B62" s="12">
        <v>-5.6737</v>
      </c>
      <c r="C62" s="12">
        <v>25.8782</v>
      </c>
      <c r="D62" s="12">
        <v>1.8635</v>
      </c>
      <c r="E62" s="12">
        <v>-3.08597063</v>
      </c>
      <c r="F62" s="12">
        <v>-0.04579995</v>
      </c>
      <c r="G62" s="12">
        <v>-0.23378257</v>
      </c>
      <c r="H62" s="4">
        <f>B62+Parameters!$B$5</f>
        <v>2516594.3263</v>
      </c>
      <c r="I62" s="4">
        <f>C62+Parameters!$B$6</f>
        <v>6856540.8782</v>
      </c>
      <c r="J62" s="4">
        <f>D62+Parameters!$B$7</f>
        <v>142.73884355588893</v>
      </c>
    </row>
    <row r="63" spans="1:10" ht="15">
      <c r="A63" s="12" t="s">
        <v>337</v>
      </c>
      <c r="B63" s="12">
        <v>-9.1231</v>
      </c>
      <c r="C63" s="12">
        <v>28.831</v>
      </c>
      <c r="D63" s="12">
        <v>1.79</v>
      </c>
      <c r="E63" s="12">
        <v>-3.07786903</v>
      </c>
      <c r="F63" s="12">
        <v>-0.02592478</v>
      </c>
      <c r="G63" s="12">
        <v>0.11765149</v>
      </c>
      <c r="H63" s="4">
        <f>B63+Parameters!$B$5</f>
        <v>2516590.8769</v>
      </c>
      <c r="I63" s="4">
        <f>C63+Parameters!$B$6</f>
        <v>6856543.831</v>
      </c>
      <c r="J63" s="4">
        <f>D63+Parameters!$B$7</f>
        <v>142.66534355588894</v>
      </c>
    </row>
    <row r="64" spans="1:10" ht="15">
      <c r="A64" s="12" t="s">
        <v>338</v>
      </c>
      <c r="B64" s="12">
        <v>-5.7112</v>
      </c>
      <c r="C64" s="12">
        <v>31.7271</v>
      </c>
      <c r="D64" s="12">
        <v>1.8717</v>
      </c>
      <c r="E64" s="12">
        <v>-3.10041584</v>
      </c>
      <c r="F64" s="12">
        <v>-0.03988726</v>
      </c>
      <c r="G64" s="12">
        <v>-0.1762994</v>
      </c>
      <c r="H64" s="4">
        <f>B64+Parameters!$B$5</f>
        <v>2516594.2888</v>
      </c>
      <c r="I64" s="4">
        <f>C64+Parameters!$B$6</f>
        <v>6856546.7271</v>
      </c>
      <c r="J64" s="4">
        <f>D64+Parameters!$B$7</f>
        <v>142.74704355588895</v>
      </c>
    </row>
    <row r="65" spans="1:10" ht="15">
      <c r="A65" s="12"/>
      <c r="E65" s="12"/>
      <c r="F65" s="12"/>
      <c r="G65" s="12"/>
      <c r="H65" s="4"/>
      <c r="I65" s="4"/>
      <c r="J65" s="4"/>
    </row>
    <row r="66" spans="1:10" ht="15">
      <c r="A66" s="12"/>
      <c r="E66" s="12"/>
      <c r="F66" s="12"/>
      <c r="G66" s="12"/>
      <c r="H66" s="4"/>
      <c r="I66" s="4"/>
      <c r="J66" s="4"/>
    </row>
    <row r="67" ht="15">
      <c r="A67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dcterms:created xsi:type="dcterms:W3CDTF">2011-09-07T07:30:34Z</dcterms:created>
  <dcterms:modified xsi:type="dcterms:W3CDTF">2011-10-25T13:47:29Z</dcterms:modified>
  <cp:category/>
  <cp:version/>
  <cp:contentType/>
  <cp:contentStatus/>
</cp:coreProperties>
</file>