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6"/>
  </bookViews>
  <sheets>
    <sheet name="sla" sheetId="1" r:id="rId1"/>
    <sheet name="shoot_leaf_area" sheetId="2" r:id="rId2"/>
    <sheet name="sampling_simulations" sheetId="4" r:id="rId3"/>
    <sheet name="LAI_field_instructions" sheetId="5" r:id="rId4"/>
    <sheet name="LAI_data" sheetId="6" r:id="rId5"/>
    <sheet name="shoot_heights" sheetId="7" r:id="rId6"/>
    <sheet name="GNSS_obs" sheetId="8" r:id="rId7"/>
  </sheets>
  <calcPr calcId="125725"/>
</workbook>
</file>

<file path=xl/calcChain.xml><?xml version="1.0" encoding="utf-8"?>
<calcChain xmlns="http://schemas.openxmlformats.org/spreadsheetml/2006/main">
  <c r="W7" i="6"/>
  <c r="Y6" i="2"/>
  <c r="O7" i="6"/>
  <c r="P7"/>
  <c r="X57"/>
  <c r="X56"/>
  <c r="X55"/>
  <c r="X54"/>
  <c r="X53"/>
  <c r="X52"/>
  <c r="X51"/>
  <c r="X50"/>
  <c r="X49"/>
  <c r="X48"/>
  <c r="X47"/>
  <c r="X46"/>
  <c r="X45"/>
  <c r="X44"/>
  <c r="W57"/>
  <c r="W56"/>
  <c r="W55"/>
  <c r="W54"/>
  <c r="W53"/>
  <c r="W52"/>
  <c r="W51"/>
  <c r="W50"/>
  <c r="W49"/>
  <c r="W48"/>
  <c r="W47"/>
  <c r="W46"/>
  <c r="W45"/>
  <c r="W44"/>
  <c r="C46" i="7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C53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C54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C56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C57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C59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C60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C61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C62"/>
  <c r="D62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C63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C64"/>
  <c r="D64"/>
  <c r="E64"/>
  <c r="F64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C65"/>
  <c r="D65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C66"/>
  <c r="D66"/>
  <c r="E66"/>
  <c r="F66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C67"/>
  <c r="D67"/>
  <c r="E67"/>
  <c r="F67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C68"/>
  <c r="D68"/>
  <c r="E68"/>
  <c r="F68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C69"/>
  <c r="D69"/>
  <c r="E69"/>
  <c r="F69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C70"/>
  <c r="D70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C71"/>
  <c r="D71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C72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C73"/>
  <c r="D73"/>
  <c r="E73"/>
  <c r="F73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C74"/>
  <c r="D74"/>
  <c r="E74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G74"/>
  <c r="C75"/>
  <c r="D75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C76"/>
  <c r="D76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C77"/>
  <c r="D77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C78"/>
  <c r="D78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C79"/>
  <c r="D79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AC79"/>
  <c r="AD79"/>
  <c r="AE79"/>
  <c r="AF79"/>
  <c r="AG79"/>
  <c r="C80"/>
  <c r="D80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AC80"/>
  <c r="AD80"/>
  <c r="AE80"/>
  <c r="AF80"/>
  <c r="AG80"/>
  <c r="C81"/>
  <c r="D81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AC81"/>
  <c r="AD81"/>
  <c r="AE81"/>
  <c r="AF81"/>
  <c r="AG81"/>
  <c r="C82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C83"/>
  <c r="D83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AC83"/>
  <c r="AD83"/>
  <c r="AE83"/>
  <c r="AF83"/>
  <c r="AG83"/>
  <c r="C84"/>
  <c r="D84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AC84"/>
  <c r="AD84"/>
  <c r="AE84"/>
  <c r="AF84"/>
  <c r="AG84"/>
  <c r="C85"/>
  <c r="D85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AC85"/>
  <c r="AD85"/>
  <c r="AE85"/>
  <c r="AF85"/>
  <c r="AG85"/>
  <c r="C86"/>
  <c r="D86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AC86"/>
  <c r="AD86"/>
  <c r="AE86"/>
  <c r="AF86"/>
  <c r="AG86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D45"/>
  <c r="E45"/>
  <c r="F45"/>
  <c r="C45"/>
  <c r="W30" i="6"/>
  <c r="X30"/>
  <c r="W31"/>
  <c r="X31"/>
  <c r="W32"/>
  <c r="X32"/>
  <c r="W33"/>
  <c r="Y33" s="1"/>
  <c r="Z33" s="1"/>
  <c r="X33"/>
  <c r="W34"/>
  <c r="X34"/>
  <c r="W35"/>
  <c r="X35"/>
  <c r="W36"/>
  <c r="X36"/>
  <c r="W37"/>
  <c r="Y37" s="1"/>
  <c r="Z37" s="1"/>
  <c r="X37"/>
  <c r="W38"/>
  <c r="X38"/>
  <c r="W39"/>
  <c r="X39"/>
  <c r="W40"/>
  <c r="X40"/>
  <c r="W41"/>
  <c r="Y41" s="1"/>
  <c r="Z41" s="1"/>
  <c r="X41"/>
  <c r="W42"/>
  <c r="X42"/>
  <c r="W43"/>
  <c r="X43"/>
  <c r="X29"/>
  <c r="W29"/>
  <c r="P27"/>
  <c r="V27" s="1"/>
  <c r="X27" s="1"/>
  <c r="O27"/>
  <c r="U27" s="1"/>
  <c r="W27" s="1"/>
  <c r="P26"/>
  <c r="V26" s="1"/>
  <c r="X26" s="1"/>
  <c r="O26"/>
  <c r="U26" s="1"/>
  <c r="W26" s="1"/>
  <c r="P25"/>
  <c r="V25" s="1"/>
  <c r="X25" s="1"/>
  <c r="O25"/>
  <c r="U25" s="1"/>
  <c r="W25" s="1"/>
  <c r="P24"/>
  <c r="V24" s="1"/>
  <c r="X24" s="1"/>
  <c r="O24"/>
  <c r="U24" s="1"/>
  <c r="W24" s="1"/>
  <c r="P23"/>
  <c r="V23" s="1"/>
  <c r="X23" s="1"/>
  <c r="O23"/>
  <c r="U23" s="1"/>
  <c r="W23" s="1"/>
  <c r="P22"/>
  <c r="V22" s="1"/>
  <c r="X22" s="1"/>
  <c r="O22"/>
  <c r="U22" s="1"/>
  <c r="W22" s="1"/>
  <c r="P21"/>
  <c r="V21" s="1"/>
  <c r="X21" s="1"/>
  <c r="O21"/>
  <c r="U21" s="1"/>
  <c r="W21" s="1"/>
  <c r="P20"/>
  <c r="V20" s="1"/>
  <c r="X20" s="1"/>
  <c r="O20"/>
  <c r="U20" s="1"/>
  <c r="W20" s="1"/>
  <c r="P19"/>
  <c r="V19" s="1"/>
  <c r="X19" s="1"/>
  <c r="O19"/>
  <c r="U19" s="1"/>
  <c r="W19" s="1"/>
  <c r="P18"/>
  <c r="V18" s="1"/>
  <c r="X18" s="1"/>
  <c r="O18"/>
  <c r="U18" s="1"/>
  <c r="W18" s="1"/>
  <c r="P17"/>
  <c r="V17" s="1"/>
  <c r="X17" s="1"/>
  <c r="O17"/>
  <c r="U17" s="1"/>
  <c r="W17" s="1"/>
  <c r="P16"/>
  <c r="V16" s="1"/>
  <c r="X16" s="1"/>
  <c r="O16"/>
  <c r="U16" s="1"/>
  <c r="W16" s="1"/>
  <c r="P15"/>
  <c r="V15" s="1"/>
  <c r="X15" s="1"/>
  <c r="O15"/>
  <c r="U15" s="1"/>
  <c r="W15" s="1"/>
  <c r="P14"/>
  <c r="V14" s="1"/>
  <c r="X14" s="1"/>
  <c r="O14"/>
  <c r="U14" s="1"/>
  <c r="W14" s="1"/>
  <c r="P13"/>
  <c r="V13" s="1"/>
  <c r="X13" s="1"/>
  <c r="O13"/>
  <c r="U13" s="1"/>
  <c r="W13" s="1"/>
  <c r="O12"/>
  <c r="U12" s="1"/>
  <c r="W12" s="1"/>
  <c r="P12"/>
  <c r="V12" s="1"/>
  <c r="X12" s="1"/>
  <c r="H27"/>
  <c r="H26"/>
  <c r="H25"/>
  <c r="H24"/>
  <c r="H23"/>
  <c r="H22"/>
  <c r="H21"/>
  <c r="H20"/>
  <c r="M48" i="1"/>
  <c r="V7" i="6"/>
  <c r="X7" s="1"/>
  <c r="U7"/>
  <c r="Q51" i="1"/>
  <c r="P51"/>
  <c r="Q49"/>
  <c r="Q48"/>
  <c r="P49"/>
  <c r="P48"/>
  <c r="O8" i="6"/>
  <c r="U8" s="1"/>
  <c r="W8" s="1"/>
  <c r="P8"/>
  <c r="V8" s="1"/>
  <c r="X8" s="1"/>
  <c r="O9"/>
  <c r="U9" s="1"/>
  <c r="P9"/>
  <c r="V9" s="1"/>
  <c r="X9" s="1"/>
  <c r="O10"/>
  <c r="U10" s="1"/>
  <c r="W10" s="1"/>
  <c r="P10"/>
  <c r="V10" s="1"/>
  <c r="X10" s="1"/>
  <c r="O11"/>
  <c r="U11" s="1"/>
  <c r="W11" s="1"/>
  <c r="P11"/>
  <c r="V11" s="1"/>
  <c r="X11" s="1"/>
  <c r="H13"/>
  <c r="H14"/>
  <c r="H15"/>
  <c r="H16"/>
  <c r="H17"/>
  <c r="H18"/>
  <c r="H19"/>
  <c r="H12"/>
  <c r="N49" i="1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48"/>
  <c r="V24" i="4"/>
  <c r="U24"/>
  <c r="V25"/>
  <c r="U25"/>
  <c r="V23"/>
  <c r="U23"/>
  <c r="U19"/>
  <c r="U17"/>
  <c r="T8"/>
  <c r="U14"/>
  <c r="AH3" i="2"/>
  <c r="AH2"/>
  <c r="AH1"/>
  <c r="AK3"/>
  <c r="AJ3"/>
  <c r="AI3"/>
  <c r="O22" i="1"/>
  <c r="O34"/>
  <c r="AK2" i="2"/>
  <c r="AK1"/>
  <c r="AJ2"/>
  <c r="AJ1"/>
  <c r="AI1"/>
  <c r="AI2"/>
  <c r="AA28"/>
  <c r="R30"/>
  <c r="Y30" s="1"/>
  <c r="N10" i="1"/>
  <c r="R6" i="2"/>
  <c r="R7"/>
  <c r="Y7" s="1"/>
  <c r="S7"/>
  <c r="Z7" s="1"/>
  <c r="T7"/>
  <c r="AA7" s="1"/>
  <c r="R8"/>
  <c r="S8"/>
  <c r="Z8" s="1"/>
  <c r="T8"/>
  <c r="AA8" s="1"/>
  <c r="R9"/>
  <c r="Y9" s="1"/>
  <c r="S9"/>
  <c r="T9"/>
  <c r="AA9" s="1"/>
  <c r="R10"/>
  <c r="Y10" s="1"/>
  <c r="S10"/>
  <c r="T10"/>
  <c r="AA10" s="1"/>
  <c r="R11"/>
  <c r="S11"/>
  <c r="Z11" s="1"/>
  <c r="T11"/>
  <c r="AA11" s="1"/>
  <c r="R12"/>
  <c r="S12"/>
  <c r="Z12" s="1"/>
  <c r="T12"/>
  <c r="AA12" s="1"/>
  <c r="R13"/>
  <c r="S13"/>
  <c r="T13"/>
  <c r="AA13" s="1"/>
  <c r="R14"/>
  <c r="Y14" s="1"/>
  <c r="S14"/>
  <c r="Z14" s="1"/>
  <c r="T14"/>
  <c r="AA14" s="1"/>
  <c r="R15"/>
  <c r="S15"/>
  <c r="Z15" s="1"/>
  <c r="T15"/>
  <c r="AA15" s="1"/>
  <c r="R16"/>
  <c r="S16"/>
  <c r="Z16" s="1"/>
  <c r="T16"/>
  <c r="AA16" s="1"/>
  <c r="R17"/>
  <c r="Y17" s="1"/>
  <c r="S17"/>
  <c r="T17"/>
  <c r="AA17" s="1"/>
  <c r="R18"/>
  <c r="Y18" s="1"/>
  <c r="S18"/>
  <c r="Z18" s="1"/>
  <c r="T18"/>
  <c r="AA18" s="1"/>
  <c r="R19"/>
  <c r="Y19" s="1"/>
  <c r="S19"/>
  <c r="Z19" s="1"/>
  <c r="T19"/>
  <c r="AA19" s="1"/>
  <c r="R20"/>
  <c r="S20"/>
  <c r="Z20" s="1"/>
  <c r="T20"/>
  <c r="AA20" s="1"/>
  <c r="R21"/>
  <c r="Y21" s="1"/>
  <c r="S21"/>
  <c r="T21"/>
  <c r="AA21" s="1"/>
  <c r="R22"/>
  <c r="Y22" s="1"/>
  <c r="S22"/>
  <c r="Z22" s="1"/>
  <c r="T22"/>
  <c r="AA22" s="1"/>
  <c r="R23"/>
  <c r="Y23" s="1"/>
  <c r="S23"/>
  <c r="Z23" s="1"/>
  <c r="T23"/>
  <c r="AA23" s="1"/>
  <c r="R24"/>
  <c r="S24"/>
  <c r="Z24" s="1"/>
  <c r="T24"/>
  <c r="AA24" s="1"/>
  <c r="R25"/>
  <c r="Y25" s="1"/>
  <c r="S25"/>
  <c r="T25"/>
  <c r="AA25" s="1"/>
  <c r="S6"/>
  <c r="Z6" s="1"/>
  <c r="T6"/>
  <c r="AA6" s="1"/>
  <c r="R28"/>
  <c r="Y28" s="1"/>
  <c r="S28"/>
  <c r="Z28" s="1"/>
  <c r="T28"/>
  <c r="R29"/>
  <c r="Y29" s="1"/>
  <c r="S29"/>
  <c r="Z29" s="1"/>
  <c r="T29"/>
  <c r="AA29" s="1"/>
  <c r="S30"/>
  <c r="Z30" s="1"/>
  <c r="T30"/>
  <c r="R31"/>
  <c r="S31"/>
  <c r="Z31" s="1"/>
  <c r="T31"/>
  <c r="AA31" s="1"/>
  <c r="R32"/>
  <c r="S32"/>
  <c r="Z32" s="1"/>
  <c r="T32"/>
  <c r="AA32" s="1"/>
  <c r="R33"/>
  <c r="Y33" s="1"/>
  <c r="S33"/>
  <c r="Z33" s="1"/>
  <c r="T33"/>
  <c r="R34"/>
  <c r="S34"/>
  <c r="Z34" s="1"/>
  <c r="T34"/>
  <c r="R35"/>
  <c r="S35"/>
  <c r="Z35" s="1"/>
  <c r="T35"/>
  <c r="AA35" s="1"/>
  <c r="R36"/>
  <c r="Y36" s="1"/>
  <c r="S36"/>
  <c r="Z36" s="1"/>
  <c r="T36"/>
  <c r="AA36" s="1"/>
  <c r="R37"/>
  <c r="Y37" s="1"/>
  <c r="S37"/>
  <c r="Z37" s="1"/>
  <c r="T37"/>
  <c r="R38"/>
  <c r="S38"/>
  <c r="Z38" s="1"/>
  <c r="T38"/>
  <c r="AA38" s="1"/>
  <c r="R39"/>
  <c r="S39"/>
  <c r="Z39" s="1"/>
  <c r="T39"/>
  <c r="AA39" s="1"/>
  <c r="R40"/>
  <c r="S40"/>
  <c r="Z40" s="1"/>
  <c r="T40"/>
  <c r="AA40" s="1"/>
  <c r="R41"/>
  <c r="Y41" s="1"/>
  <c r="S41"/>
  <c r="Z41" s="1"/>
  <c r="T41"/>
  <c r="R42"/>
  <c r="S42"/>
  <c r="Z42" s="1"/>
  <c r="T42"/>
  <c r="R43"/>
  <c r="S43"/>
  <c r="Z43" s="1"/>
  <c r="T43"/>
  <c r="AA43" s="1"/>
  <c r="R44"/>
  <c r="Y44" s="1"/>
  <c r="S44"/>
  <c r="T44"/>
  <c r="AA44" s="1"/>
  <c r="R45"/>
  <c r="Y45" s="1"/>
  <c r="S45"/>
  <c r="Z45" s="1"/>
  <c r="T45"/>
  <c r="AA45" s="1"/>
  <c r="R46"/>
  <c r="Y46" s="1"/>
  <c r="S46"/>
  <c r="Z46" s="1"/>
  <c r="T46"/>
  <c r="AA46" s="1"/>
  <c r="T27"/>
  <c r="S27"/>
  <c r="Z27" s="1"/>
  <c r="R27"/>
  <c r="AL13"/>
  <c r="AK13"/>
  <c r="H8" s="1"/>
  <c r="K8" s="1"/>
  <c r="V8" s="1"/>
  <c r="G11" i="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10"/>
  <c r="M11"/>
  <c r="M12"/>
  <c r="M13"/>
  <c r="O13" s="1"/>
  <c r="M14"/>
  <c r="M15"/>
  <c r="M16"/>
  <c r="O16" s="1"/>
  <c r="M17"/>
  <c r="M18"/>
  <c r="M19"/>
  <c r="O19" s="1"/>
  <c r="M20"/>
  <c r="M21"/>
  <c r="M22"/>
  <c r="M23"/>
  <c r="M24"/>
  <c r="M25"/>
  <c r="O25" s="1"/>
  <c r="M26"/>
  <c r="M27"/>
  <c r="M28"/>
  <c r="O28" s="1"/>
  <c r="M29"/>
  <c r="M30"/>
  <c r="M31"/>
  <c r="O31" s="1"/>
  <c r="M32"/>
  <c r="M33"/>
  <c r="M34"/>
  <c r="M35"/>
  <c r="M36"/>
  <c r="M37"/>
  <c r="O37" s="1"/>
  <c r="M38"/>
  <c r="M39"/>
  <c r="M10"/>
  <c r="Q17" s="1"/>
  <c r="Q19" s="1"/>
  <c r="Y57" i="6" l="1"/>
  <c r="Z57" s="1"/>
  <c r="Y47"/>
  <c r="Z47" s="1"/>
  <c r="Y51"/>
  <c r="Z51" s="1"/>
  <c r="Y39"/>
  <c r="Z39" s="1"/>
  <c r="Y31"/>
  <c r="Z31" s="1"/>
  <c r="Y43"/>
  <c r="Z43" s="1"/>
  <c r="Y35"/>
  <c r="Z35" s="1"/>
  <c r="Y54"/>
  <c r="Z54" s="1"/>
  <c r="Y29"/>
  <c r="Z29" s="1"/>
  <c r="Y45"/>
  <c r="Z45" s="1"/>
  <c r="Y49"/>
  <c r="Z49" s="1"/>
  <c r="Y52"/>
  <c r="Z52" s="1"/>
  <c r="Y56"/>
  <c r="Z56" s="1"/>
  <c r="Y42"/>
  <c r="Z42" s="1"/>
  <c r="Y40"/>
  <c r="Z40" s="1"/>
  <c r="Y38"/>
  <c r="Z38" s="1"/>
  <c r="Y36"/>
  <c r="Z36" s="1"/>
  <c r="Y34"/>
  <c r="Z34" s="1"/>
  <c r="Y32"/>
  <c r="Z32" s="1"/>
  <c r="Y30"/>
  <c r="Z30" s="1"/>
  <c r="Y44"/>
  <c r="Z44" s="1"/>
  <c r="Y48"/>
  <c r="Z48" s="1"/>
  <c r="Y55"/>
  <c r="Z55" s="1"/>
  <c r="Y46"/>
  <c r="Z46" s="1"/>
  <c r="Y50"/>
  <c r="Z50" s="1"/>
  <c r="Y53"/>
  <c r="Z53" s="1"/>
  <c r="Y19"/>
  <c r="Z19" s="1"/>
  <c r="Y21"/>
  <c r="Z21" s="1"/>
  <c r="Y22"/>
  <c r="Z22" s="1"/>
  <c r="Y23"/>
  <c r="Z23" s="1"/>
  <c r="Y25"/>
  <c r="Z25" s="1"/>
  <c r="Y26"/>
  <c r="Z26" s="1"/>
  <c r="Y27"/>
  <c r="Z27" s="1"/>
  <c r="Y12"/>
  <c r="Z12" s="1"/>
  <c r="Y24"/>
  <c r="Z24" s="1"/>
  <c r="Y20"/>
  <c r="Z20" s="1"/>
  <c r="Y14"/>
  <c r="Z14" s="1"/>
  <c r="Y17"/>
  <c r="Z17" s="1"/>
  <c r="Y18"/>
  <c r="Z18" s="1"/>
  <c r="Y13"/>
  <c r="Z13" s="1"/>
  <c r="Y16"/>
  <c r="Z16" s="1"/>
  <c r="W9"/>
  <c r="Y9" s="1"/>
  <c r="Z9" s="1"/>
  <c r="Y15"/>
  <c r="Z15" s="1"/>
  <c r="Y11"/>
  <c r="Z11" s="1"/>
  <c r="Y10"/>
  <c r="Z10" s="1"/>
  <c r="Y8"/>
  <c r="Z8" s="1"/>
  <c r="Y7"/>
  <c r="Z7" s="1"/>
  <c r="Q11" i="1"/>
  <c r="Q12"/>
  <c r="P11"/>
  <c r="P14" s="1"/>
  <c r="O10"/>
  <c r="Q16"/>
  <c r="Q10"/>
  <c r="P10"/>
  <c r="U40" i="2"/>
  <c r="AB40" s="1"/>
  <c r="AD40" s="1"/>
  <c r="U32"/>
  <c r="AB32" s="1"/>
  <c r="AD32" s="1"/>
  <c r="U13"/>
  <c r="AB13" s="1"/>
  <c r="AE13" s="1"/>
  <c r="U27"/>
  <c r="AB27" s="1"/>
  <c r="U24"/>
  <c r="AB24" s="1"/>
  <c r="AE24" s="1"/>
  <c r="U20"/>
  <c r="AB20" s="1"/>
  <c r="AE20" s="1"/>
  <c r="U16"/>
  <c r="AB16" s="1"/>
  <c r="AE16" s="1"/>
  <c r="U12"/>
  <c r="AB12" s="1"/>
  <c r="U8"/>
  <c r="AB8" s="1"/>
  <c r="AE8" s="1"/>
  <c r="I6"/>
  <c r="Y12"/>
  <c r="AC12" s="1"/>
  <c r="U28"/>
  <c r="AB28" s="1"/>
  <c r="AD28" s="1"/>
  <c r="Y16"/>
  <c r="AC16" s="1"/>
  <c r="U46"/>
  <c r="AB46" s="1"/>
  <c r="AC46" s="1"/>
  <c r="U42"/>
  <c r="AB42" s="1"/>
  <c r="U38"/>
  <c r="AB38" s="1"/>
  <c r="U34"/>
  <c r="AB34" s="1"/>
  <c r="U23"/>
  <c r="AB23" s="1"/>
  <c r="AE23" s="1"/>
  <c r="U19"/>
  <c r="AB19" s="1"/>
  <c r="AD19" s="1"/>
  <c r="U15"/>
  <c r="AB15" s="1"/>
  <c r="U11"/>
  <c r="AB11" s="1"/>
  <c r="AE11" s="1"/>
  <c r="U7"/>
  <c r="AB7" s="1"/>
  <c r="AC7" s="1"/>
  <c r="Y20"/>
  <c r="Y11"/>
  <c r="U45"/>
  <c r="AB45" s="1"/>
  <c r="AE45" s="1"/>
  <c r="Y24"/>
  <c r="Y15"/>
  <c r="AC15" s="1"/>
  <c r="Y8"/>
  <c r="AC28"/>
  <c r="AD42"/>
  <c r="AD38"/>
  <c r="AD34"/>
  <c r="W11"/>
  <c r="AE38"/>
  <c r="AE19"/>
  <c r="AE15"/>
  <c r="AE12"/>
  <c r="U25"/>
  <c r="AB25" s="1"/>
  <c r="AE25" s="1"/>
  <c r="U17"/>
  <c r="AB17" s="1"/>
  <c r="AE17" s="1"/>
  <c r="U36"/>
  <c r="AB36" s="1"/>
  <c r="AC36" s="1"/>
  <c r="U44"/>
  <c r="AB44" s="1"/>
  <c r="AC44" s="1"/>
  <c r="Y13"/>
  <c r="U6"/>
  <c r="AB6" s="1"/>
  <c r="AC6" s="1"/>
  <c r="U18"/>
  <c r="AB18" s="1"/>
  <c r="AC18" s="1"/>
  <c r="U10"/>
  <c r="AB10" s="1"/>
  <c r="AE10" s="1"/>
  <c r="U31"/>
  <c r="AB31" s="1"/>
  <c r="AD31" s="1"/>
  <c r="U39"/>
  <c r="AB39" s="1"/>
  <c r="AD39" s="1"/>
  <c r="Z25"/>
  <c r="AD25" s="1"/>
  <c r="Z21"/>
  <c r="Z17"/>
  <c r="AD15"/>
  <c r="Z13"/>
  <c r="Z10"/>
  <c r="AD10" s="1"/>
  <c r="Z9"/>
  <c r="AA27"/>
  <c r="AE27" s="1"/>
  <c r="AA30"/>
  <c r="AA34"/>
  <c r="AA37"/>
  <c r="AA42"/>
  <c r="U29"/>
  <c r="AB29" s="1"/>
  <c r="AD29" s="1"/>
  <c r="U33"/>
  <c r="AB33" s="1"/>
  <c r="AD33" s="1"/>
  <c r="U37"/>
  <c r="AB37" s="1"/>
  <c r="AD37" s="1"/>
  <c r="U41"/>
  <c r="AB41" s="1"/>
  <c r="AD41" s="1"/>
  <c r="V36"/>
  <c r="Y27"/>
  <c r="AC27" s="1"/>
  <c r="Y31"/>
  <c r="Y32"/>
  <c r="AC32" s="1"/>
  <c r="Y34"/>
  <c r="Y35"/>
  <c r="Y38"/>
  <c r="AC38" s="1"/>
  <c r="Y39"/>
  <c r="Y40"/>
  <c r="Y42"/>
  <c r="AC42" s="1"/>
  <c r="Y43"/>
  <c r="Z44"/>
  <c r="U21"/>
  <c r="AB21" s="1"/>
  <c r="AE21" s="1"/>
  <c r="U9"/>
  <c r="AB9" s="1"/>
  <c r="AE9" s="1"/>
  <c r="U22"/>
  <c r="AB22" s="1"/>
  <c r="AE22" s="1"/>
  <c r="U14"/>
  <c r="AB14" s="1"/>
  <c r="AC14" s="1"/>
  <c r="U35"/>
  <c r="AB35" s="1"/>
  <c r="AE35" s="1"/>
  <c r="U43"/>
  <c r="AB43" s="1"/>
  <c r="H6"/>
  <c r="AD24"/>
  <c r="AD12"/>
  <c r="AA33"/>
  <c r="AA41"/>
  <c r="U30"/>
  <c r="AB30" s="1"/>
  <c r="AC30" s="1"/>
  <c r="AD27"/>
  <c r="AE32"/>
  <c r="AD35"/>
  <c r="AE40"/>
  <c r="J46"/>
  <c r="M46" s="1"/>
  <c r="X46" s="1"/>
  <c r="I45"/>
  <c r="L45" s="1"/>
  <c r="W45" s="1"/>
  <c r="H44"/>
  <c r="K44" s="1"/>
  <c r="V44" s="1"/>
  <c r="J42"/>
  <c r="M42" s="1"/>
  <c r="X42" s="1"/>
  <c r="I41"/>
  <c r="L41" s="1"/>
  <c r="W41" s="1"/>
  <c r="H40"/>
  <c r="K40" s="1"/>
  <c r="V40" s="1"/>
  <c r="J38"/>
  <c r="M38" s="1"/>
  <c r="X38" s="1"/>
  <c r="I37"/>
  <c r="L37" s="1"/>
  <c r="H36"/>
  <c r="K36" s="1"/>
  <c r="J34"/>
  <c r="M34" s="1"/>
  <c r="X34" s="1"/>
  <c r="I33"/>
  <c r="L33" s="1"/>
  <c r="W33" s="1"/>
  <c r="H32"/>
  <c r="K32" s="1"/>
  <c r="V32" s="1"/>
  <c r="J30"/>
  <c r="M30" s="1"/>
  <c r="X30" s="1"/>
  <c r="I29"/>
  <c r="L29" s="1"/>
  <c r="W29" s="1"/>
  <c r="H28"/>
  <c r="K28" s="1"/>
  <c r="V28" s="1"/>
  <c r="J25"/>
  <c r="M25" s="1"/>
  <c r="X25" s="1"/>
  <c r="I24"/>
  <c r="L24" s="1"/>
  <c r="W24" s="1"/>
  <c r="H23"/>
  <c r="K23" s="1"/>
  <c r="V23" s="1"/>
  <c r="J21"/>
  <c r="M21" s="1"/>
  <c r="X21" s="1"/>
  <c r="I20"/>
  <c r="L20" s="1"/>
  <c r="W20" s="1"/>
  <c r="H19"/>
  <c r="K19" s="1"/>
  <c r="V19" s="1"/>
  <c r="J17"/>
  <c r="M17" s="1"/>
  <c r="X17" s="1"/>
  <c r="I16"/>
  <c r="L16" s="1"/>
  <c r="W16" s="1"/>
  <c r="H15"/>
  <c r="K15" s="1"/>
  <c r="V15" s="1"/>
  <c r="J13"/>
  <c r="M13" s="1"/>
  <c r="X13" s="1"/>
  <c r="I12"/>
  <c r="L12" s="1"/>
  <c r="W12" s="1"/>
  <c r="H11"/>
  <c r="K11" s="1"/>
  <c r="V11" s="1"/>
  <c r="J9"/>
  <c r="M9" s="1"/>
  <c r="X9" s="1"/>
  <c r="I8"/>
  <c r="L8" s="1"/>
  <c r="W8" s="1"/>
  <c r="H7"/>
  <c r="K7" s="1"/>
  <c r="V7" s="1"/>
  <c r="L6"/>
  <c r="W6" s="1"/>
  <c r="J45"/>
  <c r="M45" s="1"/>
  <c r="X45" s="1"/>
  <c r="I44"/>
  <c r="L44" s="1"/>
  <c r="W44" s="1"/>
  <c r="H43"/>
  <c r="K43" s="1"/>
  <c r="V43" s="1"/>
  <c r="J41"/>
  <c r="M41" s="1"/>
  <c r="X41" s="1"/>
  <c r="I40"/>
  <c r="L40" s="1"/>
  <c r="W40" s="1"/>
  <c r="H39"/>
  <c r="K39" s="1"/>
  <c r="V39" s="1"/>
  <c r="J37"/>
  <c r="M37" s="1"/>
  <c r="X37" s="1"/>
  <c r="I36"/>
  <c r="L36" s="1"/>
  <c r="W36" s="1"/>
  <c r="H35"/>
  <c r="K35" s="1"/>
  <c r="V35" s="1"/>
  <c r="J33"/>
  <c r="M33" s="1"/>
  <c r="X33" s="1"/>
  <c r="I32"/>
  <c r="L32" s="1"/>
  <c r="W32" s="1"/>
  <c r="H31"/>
  <c r="K31" s="1"/>
  <c r="V31" s="1"/>
  <c r="J29"/>
  <c r="M29" s="1"/>
  <c r="X29" s="1"/>
  <c r="I28"/>
  <c r="L28" s="1"/>
  <c r="W28" s="1"/>
  <c r="H27"/>
  <c r="K27" s="1"/>
  <c r="V27" s="1"/>
  <c r="J24"/>
  <c r="M24" s="1"/>
  <c r="X24" s="1"/>
  <c r="I23"/>
  <c r="L23" s="1"/>
  <c r="W23" s="1"/>
  <c r="H22"/>
  <c r="K22" s="1"/>
  <c r="V22" s="1"/>
  <c r="J20"/>
  <c r="M20" s="1"/>
  <c r="X20" s="1"/>
  <c r="I19"/>
  <c r="L19" s="1"/>
  <c r="W19" s="1"/>
  <c r="H18"/>
  <c r="K18" s="1"/>
  <c r="V18" s="1"/>
  <c r="J16"/>
  <c r="M16" s="1"/>
  <c r="I15"/>
  <c r="L15" s="1"/>
  <c r="W15" s="1"/>
  <c r="H14"/>
  <c r="K14" s="1"/>
  <c r="V14" s="1"/>
  <c r="J12"/>
  <c r="M12" s="1"/>
  <c r="X12" s="1"/>
  <c r="I11"/>
  <c r="L11" s="1"/>
  <c r="H10"/>
  <c r="K10" s="1"/>
  <c r="V10" s="1"/>
  <c r="J8"/>
  <c r="M8" s="1"/>
  <c r="X8" s="1"/>
  <c r="I7"/>
  <c r="L7" s="1"/>
  <c r="W7" s="1"/>
  <c r="J6"/>
  <c r="M6" s="1"/>
  <c r="X6" s="1"/>
  <c r="H46"/>
  <c r="K46" s="1"/>
  <c r="V46" s="1"/>
  <c r="J44"/>
  <c r="M44" s="1"/>
  <c r="X44" s="1"/>
  <c r="I43"/>
  <c r="L43" s="1"/>
  <c r="W43" s="1"/>
  <c r="H42"/>
  <c r="K42" s="1"/>
  <c r="J40"/>
  <c r="M40" s="1"/>
  <c r="X40" s="1"/>
  <c r="I39"/>
  <c r="L39" s="1"/>
  <c r="W39" s="1"/>
  <c r="H38"/>
  <c r="K38" s="1"/>
  <c r="J36"/>
  <c r="M36" s="1"/>
  <c r="X36" s="1"/>
  <c r="I35"/>
  <c r="L35" s="1"/>
  <c r="W35" s="1"/>
  <c r="H34"/>
  <c r="K34" s="1"/>
  <c r="V34" s="1"/>
  <c r="J32"/>
  <c r="M32" s="1"/>
  <c r="X32" s="1"/>
  <c r="I31"/>
  <c r="L31" s="1"/>
  <c r="W31" s="1"/>
  <c r="H30"/>
  <c r="K30" s="1"/>
  <c r="V30" s="1"/>
  <c r="J28"/>
  <c r="M28" s="1"/>
  <c r="X28" s="1"/>
  <c r="I27"/>
  <c r="L27" s="1"/>
  <c r="W27" s="1"/>
  <c r="H25"/>
  <c r="K25" s="1"/>
  <c r="V25" s="1"/>
  <c r="J23"/>
  <c r="M23" s="1"/>
  <c r="X23" s="1"/>
  <c r="I22"/>
  <c r="L22" s="1"/>
  <c r="W22" s="1"/>
  <c r="H21"/>
  <c r="K21" s="1"/>
  <c r="J19"/>
  <c r="M19" s="1"/>
  <c r="X19" s="1"/>
  <c r="I18"/>
  <c r="L18" s="1"/>
  <c r="W18" s="1"/>
  <c r="H17"/>
  <c r="K17" s="1"/>
  <c r="V17" s="1"/>
  <c r="J15"/>
  <c r="M15" s="1"/>
  <c r="X15" s="1"/>
  <c r="I14"/>
  <c r="L14" s="1"/>
  <c r="W14" s="1"/>
  <c r="H13"/>
  <c r="K13" s="1"/>
  <c r="V13" s="1"/>
  <c r="J11"/>
  <c r="M11" s="1"/>
  <c r="X11" s="1"/>
  <c r="I10"/>
  <c r="L10" s="1"/>
  <c r="W10" s="1"/>
  <c r="H9"/>
  <c r="K9" s="1"/>
  <c r="V9" s="1"/>
  <c r="J7"/>
  <c r="M7" s="1"/>
  <c r="X7" s="1"/>
  <c r="K6"/>
  <c r="V6" s="1"/>
  <c r="I46"/>
  <c r="L46" s="1"/>
  <c r="H45"/>
  <c r="K45" s="1"/>
  <c r="V45" s="1"/>
  <c r="J43"/>
  <c r="M43" s="1"/>
  <c r="X43" s="1"/>
  <c r="I42"/>
  <c r="L42" s="1"/>
  <c r="W42" s="1"/>
  <c r="H41"/>
  <c r="K41" s="1"/>
  <c r="V41" s="1"/>
  <c r="J39"/>
  <c r="M39" s="1"/>
  <c r="X39" s="1"/>
  <c r="I38"/>
  <c r="L38" s="1"/>
  <c r="W38" s="1"/>
  <c r="H37"/>
  <c r="K37" s="1"/>
  <c r="V37" s="1"/>
  <c r="J35"/>
  <c r="M35" s="1"/>
  <c r="X35" s="1"/>
  <c r="I34"/>
  <c r="L34" s="1"/>
  <c r="H33"/>
  <c r="K33" s="1"/>
  <c r="V33" s="1"/>
  <c r="J31"/>
  <c r="M31" s="1"/>
  <c r="X31" s="1"/>
  <c r="I30"/>
  <c r="L30" s="1"/>
  <c r="W30" s="1"/>
  <c r="H29"/>
  <c r="K29" s="1"/>
  <c r="V29" s="1"/>
  <c r="J27"/>
  <c r="M27" s="1"/>
  <c r="X27" s="1"/>
  <c r="I25"/>
  <c r="L25" s="1"/>
  <c r="W25" s="1"/>
  <c r="H24"/>
  <c r="K24" s="1"/>
  <c r="V24" s="1"/>
  <c r="J22"/>
  <c r="M22" s="1"/>
  <c r="X22" s="1"/>
  <c r="I21"/>
  <c r="L21" s="1"/>
  <c r="W21" s="1"/>
  <c r="H20"/>
  <c r="K20" s="1"/>
  <c r="V20" s="1"/>
  <c r="J18"/>
  <c r="M18" s="1"/>
  <c r="X18" s="1"/>
  <c r="I17"/>
  <c r="L17" s="1"/>
  <c r="H16"/>
  <c r="K16" s="1"/>
  <c r="V16" s="1"/>
  <c r="J14"/>
  <c r="M14" s="1"/>
  <c r="X14" s="1"/>
  <c r="I13"/>
  <c r="L13" s="1"/>
  <c r="W13" s="1"/>
  <c r="H12"/>
  <c r="K12" s="1"/>
  <c r="J10"/>
  <c r="M10" s="1"/>
  <c r="X10" s="1"/>
  <c r="I9"/>
  <c r="L9" s="1"/>
  <c r="W9" s="1"/>
  <c r="N11" i="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AD6" i="2" l="1"/>
  <c r="AC40"/>
  <c r="AC34"/>
  <c r="AC24"/>
  <c r="AE6"/>
  <c r="AD36"/>
  <c r="AD8"/>
  <c r="AE34"/>
  <c r="AC8"/>
  <c r="AE7"/>
  <c r="AD45"/>
  <c r="AC45"/>
  <c r="AE41"/>
  <c r="AD16"/>
  <c r="AD11"/>
  <c r="AC11"/>
  <c r="AC22"/>
  <c r="AC20"/>
  <c r="AE36"/>
  <c r="AD20"/>
  <c r="AD13"/>
  <c r="AC13"/>
  <c r="AC41"/>
  <c r="AC33"/>
  <c r="N24"/>
  <c r="N37"/>
  <c r="AI6"/>
  <c r="AD7"/>
  <c r="AD23"/>
  <c r="AE31"/>
  <c r="N8"/>
  <c r="N17"/>
  <c r="N16"/>
  <c r="AE44"/>
  <c r="AC10"/>
  <c r="AC23"/>
  <c r="AC43"/>
  <c r="AC31"/>
  <c r="AE42"/>
  <c r="AE28"/>
  <c r="AC19"/>
  <c r="AD44"/>
  <c r="AE30"/>
  <c r="AE14"/>
  <c r="AE46"/>
  <c r="AD46"/>
  <c r="W17"/>
  <c r="N46"/>
  <c r="W46"/>
  <c r="N34"/>
  <c r="W34"/>
  <c r="AC39"/>
  <c r="AE39"/>
  <c r="W37"/>
  <c r="AD22"/>
  <c r="N30"/>
  <c r="AI7"/>
  <c r="AE33"/>
  <c r="AC35"/>
  <c r="AD21"/>
  <c r="AH6"/>
  <c r="AE18"/>
  <c r="AC9"/>
  <c r="AD14"/>
  <c r="AC25"/>
  <c r="N38"/>
  <c r="V38"/>
  <c r="AD43"/>
  <c r="AE43"/>
  <c r="N42"/>
  <c r="V42"/>
  <c r="AD18"/>
  <c r="AH7"/>
  <c r="AD17"/>
  <c r="AC17"/>
  <c r="AD30"/>
  <c r="N27"/>
  <c r="X16"/>
  <c r="AE29"/>
  <c r="AE37"/>
  <c r="AD9"/>
  <c r="AC21"/>
  <c r="AC29"/>
  <c r="AC37"/>
  <c r="N12"/>
  <c r="V12"/>
  <c r="N21"/>
  <c r="V21"/>
  <c r="N13"/>
  <c r="N9"/>
  <c r="N20"/>
  <c r="N25"/>
  <c r="N18"/>
  <c r="N35"/>
  <c r="N15"/>
  <c r="N32"/>
  <c r="N22"/>
  <c r="N39"/>
  <c r="N19"/>
  <c r="N36"/>
  <c r="N41"/>
  <c r="N10"/>
  <c r="N43"/>
  <c r="N7"/>
  <c r="N23"/>
  <c r="N29"/>
  <c r="N40"/>
  <c r="N45"/>
  <c r="N6"/>
  <c r="N14"/>
  <c r="N31"/>
  <c r="N11"/>
  <c r="N28"/>
  <c r="N33"/>
  <c r="N44"/>
</calcChain>
</file>

<file path=xl/comments1.xml><?xml version="1.0" encoding="utf-8"?>
<comments xmlns="http://schemas.openxmlformats.org/spreadsheetml/2006/main">
  <authors>
    <author>Aarne</author>
  </authors>
  <commentList>
    <comment ref="A9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Sample code
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Individual from which the sample was taken.
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1st or 2nd year shoot:
1 = 1st year
2 = 2nd year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The leaf-containing part of the shoot was divided into 3 sections of equal length:
1 = upper
2 = middle
3 = lower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Fresh weight of the leaflets, g</t>
        </r>
      </text>
    </comment>
    <comment ref="F9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Fresh weight of the petiole, g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Projected leaf area, one-sided, mm2</t>
        </r>
      </text>
    </comment>
    <comment ref="I9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Graylevel threshold used to binarize the scannel image at blue channel.
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Dry weight of the leaflets, g</t>
        </r>
      </text>
    </comment>
    <comment ref="K9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Dry weight of the petiole, g
</t>
        </r>
      </text>
    </comment>
    <comment ref="L9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Dry weight of petiole + leaflets, g
</t>
        </r>
      </text>
    </comment>
    <comment ref="M9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Specific leaf area of the leaflets, m2/kg</t>
        </r>
      </text>
    </comment>
    <comment ref="N9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Leaflet dry matter content</t>
        </r>
      </text>
    </comment>
  </commentList>
</comments>
</file>

<file path=xl/comments2.xml><?xml version="1.0" encoding="utf-8"?>
<comments xmlns="http://schemas.openxmlformats.org/spreadsheetml/2006/main">
  <authors>
    <author>Aarne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1st or 2nd year shoot:
1 = 1st year
2 = 2nd year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Shoot sample nr
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Height of the shoot, cm
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Height of the lowest living leaf, cm
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Fresh weight (paper bag included), g. The living 'crown' i.e. the part of the shoot containing living leaves was divided into 3 height classes:
1 = upper 1/3
2 = middle 1/3
3 = lower 1/3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Fresh weight (without paper bag), g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Fresh weight of the leaflets, g
Assumed that the weight ratio: </t>
        </r>
        <r>
          <rPr>
            <i/>
            <sz val="9"/>
            <color indexed="81"/>
            <rFont val="Tahoma"/>
            <family val="2"/>
          </rPr>
          <t>leaflet/(petiole+leaflet)</t>
        </r>
        <r>
          <rPr>
            <sz val="9"/>
            <color indexed="81"/>
            <rFont val="Tahoma"/>
            <family val="2"/>
          </rPr>
          <t xml:space="preserve"> is constant.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Leaflet fresh weight in total, g</t>
        </r>
      </text>
    </comment>
    <comment ref="O5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Dry weight (without the bag), g
</t>
        </r>
      </text>
    </comment>
    <comment ref="R5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Dry weight, petiole excluded, g</t>
        </r>
      </text>
    </comment>
    <comment ref="U5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Dry weight in the whole shoot, g
</t>
        </r>
      </text>
    </comment>
    <comment ref="V5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Dry matter content</t>
        </r>
      </text>
    </comment>
    <comment ref="Y5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Projected leaf area, m2.  Predicted with SLA (separately for 1yr and 2yr shoots).</t>
        </r>
      </text>
    </comment>
  </commentList>
</comments>
</file>

<file path=xl/comments3.xml><?xml version="1.0" encoding="utf-8"?>
<comments xmlns="http://schemas.openxmlformats.org/spreadsheetml/2006/main">
  <authors>
    <author>Aarne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Sample id
</t>
        </r>
      </text>
    </comment>
    <comment ref="B6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Visual canopy cover estimate, %</t>
        </r>
      </text>
    </comment>
    <comment ref="C6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Maximum height, cm
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Radius of the plot, cm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 xml:space="preserve">Aarne:
</t>
        </r>
        <r>
          <rPr>
            <sz val="9"/>
            <color indexed="81"/>
            <rFont val="Tahoma"/>
            <family val="2"/>
          </rPr>
          <t>Description of the near-ground vegetation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Fresh weight of the 1st year shoots, g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Fresh weight of the 2nd year shoots, g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Fresh weight of all shoots, g</t>
        </r>
      </text>
    </comment>
    <comment ref="I6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Fresh weight of the  sample leaves from 1st year shoots, g</t>
        </r>
      </text>
    </comment>
    <comment ref="J6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Fresh weight of the sample leaves from 2nd year shoots, g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Dry weight of the sample leaves from 1st year shoots, g</t>
        </r>
      </text>
    </comment>
    <comment ref="L6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Dry weight of the sample leaves from 2nd year shoots, g</t>
        </r>
      </text>
    </comment>
    <comment ref="M6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Weight of the box (1 yr shoots), g</t>
        </r>
      </text>
    </comment>
    <comment ref="N6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Weight of the box (2nd year shoots), g</t>
        </r>
      </text>
    </comment>
    <comment ref="O6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Dry weight of the leaves of 1st year shoots (box excluded), g</t>
        </r>
      </text>
    </comment>
    <comment ref="P6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Dry weight of the leaves of 2nd year shoots (box excluded), g</t>
        </r>
      </text>
    </comment>
    <comment ref="Q6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Sample size of 1st year shoots</t>
        </r>
      </text>
    </comment>
    <comment ref="R6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Sample size of 2nd year shoots</t>
        </r>
      </text>
    </comment>
    <comment ref="S6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Total number of 1st year shoots in the 1x1 m area</t>
        </r>
      </text>
    </comment>
    <comment ref="T6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Total number of 2nd year shoots in the 1x1 m area</t>
        </r>
      </text>
    </comment>
    <comment ref="U6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Dry weight of the leaflets (1st year shoots), g
</t>
        </r>
      </text>
    </comment>
    <comment ref="V6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Dry weight of the leaflets (2nd year shoots), g</t>
        </r>
      </text>
    </comment>
    <comment ref="W6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LAI of the 1st year shoots, m2/m2</t>
        </r>
      </text>
    </comment>
    <comment ref="X6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LAI of the 2nd year shoots, m2/m2</t>
        </r>
      </text>
    </comment>
    <comment ref="Y6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Total LAI, m2/m2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Samples 1-5, no weighing for 1yr and 2yr shoots separately</t>
        </r>
      </text>
    </comment>
    <comment ref="I15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Paper bag used instead of aluminum box
</t>
        </r>
      </text>
    </comment>
    <comment ref="I20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Paper bag used instead of aluminum box</t>
        </r>
      </text>
    </comment>
  </commentList>
</comments>
</file>

<file path=xl/sharedStrings.xml><?xml version="1.0" encoding="utf-8"?>
<sst xmlns="http://schemas.openxmlformats.org/spreadsheetml/2006/main" count="400" uniqueCount="203">
  <si>
    <t>1.1.1.</t>
  </si>
  <si>
    <t>1.1.2.</t>
  </si>
  <si>
    <t>1.1.3.</t>
  </si>
  <si>
    <t>1.2.1.</t>
  </si>
  <si>
    <t>1.2.2.</t>
  </si>
  <si>
    <t>1.2.3.</t>
  </si>
  <si>
    <t>2.1.1.</t>
  </si>
  <si>
    <t>2.1.2.</t>
  </si>
  <si>
    <t>2.1.3.</t>
  </si>
  <si>
    <t>2.2.1.</t>
  </si>
  <si>
    <t>2.2.2.</t>
  </si>
  <si>
    <t>2.2.3.</t>
  </si>
  <si>
    <t>3.1.1.</t>
  </si>
  <si>
    <t>3.1.2.</t>
  </si>
  <si>
    <t>3.1.3.</t>
  </si>
  <si>
    <t>3.2.1.</t>
  </si>
  <si>
    <t>3.2.2.</t>
  </si>
  <si>
    <t>3.2.3.</t>
  </si>
  <si>
    <t>4.1.1.</t>
  </si>
  <si>
    <t>4.1.2.</t>
  </si>
  <si>
    <t>4.1.3.</t>
  </si>
  <si>
    <t>4.2.1.</t>
  </si>
  <si>
    <t>4.2.2.</t>
  </si>
  <si>
    <t>4.2.3.</t>
  </si>
  <si>
    <t>5.1.1.</t>
  </si>
  <si>
    <t>5.1.2.</t>
  </si>
  <si>
    <t>5.1.3.</t>
  </si>
  <si>
    <t>5.2.1.</t>
  </si>
  <si>
    <t>5.2.2.</t>
  </si>
  <si>
    <t>5.2.3.</t>
  </si>
  <si>
    <t>Sample</t>
  </si>
  <si>
    <t>Individual</t>
  </si>
  <si>
    <t>Height</t>
  </si>
  <si>
    <t>1yr/2yr</t>
  </si>
  <si>
    <t>FW</t>
  </si>
  <si>
    <t>FW_p</t>
  </si>
  <si>
    <t>LAP</t>
  </si>
  <si>
    <t>Measurements conducted in 24.6.2013</t>
  </si>
  <si>
    <t>10 shoots were chosen, 5 first year and 5 second year.</t>
  </si>
  <si>
    <t>3 leaf samples from each shoot were measured.</t>
  </si>
  <si>
    <t>One sample can contain 2 to 5-6 leaves (3 or 5 leaflets in each).</t>
  </si>
  <si>
    <t>Weighing (fresh weight and dry weight) separately for the leaflets and the petiole.</t>
  </si>
  <si>
    <t>Drying at 80 C oven until the weight did not decrease.</t>
  </si>
  <si>
    <t>Scanning and thresholding with Otsu's method.</t>
  </si>
  <si>
    <t>Thr</t>
  </si>
  <si>
    <t>DW</t>
  </si>
  <si>
    <t>DW_p</t>
  </si>
  <si>
    <t>DMC</t>
  </si>
  <si>
    <t>SLA</t>
  </si>
  <si>
    <t>DW_p_l</t>
  </si>
  <si>
    <t>FW_p_l</t>
  </si>
  <si>
    <t>FW_l.1</t>
  </si>
  <si>
    <t>FW_l.2</t>
  </si>
  <si>
    <t>FW_l.3</t>
  </si>
  <si>
    <t>FW_sum</t>
  </si>
  <si>
    <t>h</t>
  </si>
  <si>
    <t>hc</t>
  </si>
  <si>
    <t>shoot</t>
  </si>
  <si>
    <t>FW.1</t>
  </si>
  <si>
    <t>FW.2</t>
  </si>
  <si>
    <t>FW.3</t>
  </si>
  <si>
    <t>FW_biom.1</t>
  </si>
  <si>
    <t>FW_biom.2</t>
  </si>
  <si>
    <t>FW_biom.3</t>
  </si>
  <si>
    <t>Paper bags</t>
  </si>
  <si>
    <t>fresh</t>
  </si>
  <si>
    <t>dry</t>
  </si>
  <si>
    <t>Bin</t>
  </si>
  <si>
    <t>More</t>
  </si>
  <si>
    <t>Frequency</t>
  </si>
  <si>
    <t>DW.1</t>
  </si>
  <si>
    <t>DW.2</t>
  </si>
  <si>
    <t>DW.3</t>
  </si>
  <si>
    <t>DW_l.1</t>
  </si>
  <si>
    <t>DW_l.2</t>
  </si>
  <si>
    <t>DW_l.3</t>
  </si>
  <si>
    <t>DW_sum</t>
  </si>
  <si>
    <t>DMC.1</t>
  </si>
  <si>
    <t>DMC.2</t>
  </si>
  <si>
    <t>DMC.3</t>
  </si>
  <si>
    <t>LAP.1</t>
  </si>
  <si>
    <t>LAP.2</t>
  </si>
  <si>
    <t>LAP.3</t>
  </si>
  <si>
    <t>LAP_total</t>
  </si>
  <si>
    <t>1yr</t>
  </si>
  <si>
    <t>2yr</t>
  </si>
  <si>
    <t>mean</t>
  </si>
  <si>
    <t>sd</t>
  </si>
  <si>
    <t>LAP_prop.1</t>
  </si>
  <si>
    <t>LAP_prop.2</t>
  </si>
  <si>
    <t>LAP_prop.3</t>
  </si>
  <si>
    <t>LAI = 4</t>
  </si>
  <si>
    <t>LAI = 3</t>
  </si>
  <si>
    <t>LAI = 2</t>
  </si>
  <si>
    <t>10+10</t>
  </si>
  <si>
    <t>15+15</t>
  </si>
  <si>
    <t>20+20</t>
  </si>
  <si>
    <t>25+25</t>
  </si>
  <si>
    <t>Simulation of sample size, LAI varies, equal number of 1st and 2nd year shoots are simulated, plot corner positioning error of 0.03 m added.</t>
  </si>
  <si>
    <t>Simulation of sample size, LAI varies, equal number of 1st and 2nd year shoots are simulated.</t>
  </si>
  <si>
    <t>Simulation of sample size, LAI varies, random sampling, plot corner positioning error of 0.03 m added.</t>
  </si>
  <si>
    <t>Samples</t>
  </si>
  <si>
    <t>Kuvaus</t>
  </si>
  <si>
    <t>Visuaalinen peitt. Arvio</t>
  </si>
  <si>
    <t>Alan rajaus suorakaiteella</t>
  </si>
  <si>
    <t>Pituusmittaus</t>
  </si>
  <si>
    <t>Versojen leikkaus, säkkiin</t>
  </si>
  <si>
    <t>Säteen arviointi (mistä laserpulssit voi ottaa)</t>
  </si>
  <si>
    <t>Kulmien merkkaus, numerolappu</t>
  </si>
  <si>
    <t>Maastossa:</t>
  </si>
  <si>
    <t>Labrassa:</t>
  </si>
  <si>
    <t>Versojen lajittelu (1v/2v) ja laskenta</t>
  </si>
  <si>
    <t>Riivintä</t>
  </si>
  <si>
    <t>Kuivaus 80 astetta</t>
  </si>
  <si>
    <t>Otos (&gt;60 --&gt; joka 2., &gt;40 &amp; &lt;=60 --&gt; 2/3; &lt;=40 --&gt; kaikki)</t>
  </si>
  <si>
    <t>20 shoots (10 1-yr, 10 2-yr)</t>
  </si>
  <si>
    <t>Leaf samples chosen randomly from the upper 2/3 of the leaf-containing part in the shoot.</t>
  </si>
  <si>
    <t>-</t>
  </si>
  <si>
    <t>1.10</t>
  </si>
  <si>
    <t>2.1</t>
  </si>
  <si>
    <t>2.8</t>
  </si>
  <si>
    <t>2.10</t>
  </si>
  <si>
    <t>New samples, measured on 27.6.</t>
  </si>
  <si>
    <t>FW_tot_1yr</t>
  </si>
  <si>
    <t>FW_tot_2yr</t>
  </si>
  <si>
    <t>FW_tot_all</t>
  </si>
  <si>
    <t>FW_sample_1yr</t>
  </si>
  <si>
    <t>FW_sample_2yr</t>
  </si>
  <si>
    <t>Box_1yr</t>
  </si>
  <si>
    <t>Box_2yr</t>
  </si>
  <si>
    <t>DW_sample_1yr</t>
  </si>
  <si>
    <t>DW_sample_2yr</t>
  </si>
  <si>
    <t>N_sample_1yr</t>
  </si>
  <si>
    <t>N_sample_2yr</t>
  </si>
  <si>
    <t>N_tot_1yr</t>
  </si>
  <si>
    <t>N_tot_2yr</t>
  </si>
  <si>
    <t>DW_leaflet_1yr</t>
  </si>
  <si>
    <t>DW_leaflet_2yr</t>
  </si>
  <si>
    <t>LAI_1yr</t>
  </si>
  <si>
    <t>LAI_2yr</t>
  </si>
  <si>
    <t>vis_cover</t>
  </si>
  <si>
    <t>max_height</t>
  </si>
  <si>
    <t>radius</t>
  </si>
  <si>
    <t>understory</t>
  </si>
  <si>
    <t>heinä</t>
  </si>
  <si>
    <t>hiekka</t>
  </si>
  <si>
    <t>hiekka/sammal</t>
  </si>
  <si>
    <t>40% deschampsia</t>
  </si>
  <si>
    <t>20% heinä</t>
  </si>
  <si>
    <t>ei pohjak.</t>
  </si>
  <si>
    <t>10% heinä</t>
  </si>
  <si>
    <t>20% Deschampsia</t>
  </si>
  <si>
    <t>5% Deschampsia, muuten hiekka</t>
  </si>
  <si>
    <t>30% kivi, 15% heinä, 55% sammal</t>
  </si>
  <si>
    <t>30% heinä</t>
  </si>
  <si>
    <t>15% heinä</t>
  </si>
  <si>
    <t>LAI_total</t>
  </si>
  <si>
    <t>30% heinää</t>
  </si>
  <si>
    <t>20% heinää</t>
  </si>
  <si>
    <t>20% heinää, kiviä ja risuja</t>
  </si>
  <si>
    <t>10% heinää</t>
  </si>
  <si>
    <t>Hakuutähde, 10% heinää</t>
  </si>
  <si>
    <t>5% heinää</t>
  </si>
  <si>
    <t>50% heinää</t>
  </si>
  <si>
    <t>Hiekka</t>
  </si>
  <si>
    <t>80% heinää</t>
  </si>
  <si>
    <t>Plot</t>
  </si>
  <si>
    <t>60% heinää</t>
  </si>
  <si>
    <t>Hiekka, sammal</t>
  </si>
  <si>
    <t>Paljas maa</t>
  </si>
  <si>
    <t>40% heinää</t>
  </si>
  <si>
    <t>Hakkuutähde, 10% heinää</t>
  </si>
  <si>
    <t>15% heinää</t>
  </si>
  <si>
    <t>Paljas maa, iso kivi kulmassa</t>
  </si>
  <si>
    <t>Plot 43 missing.</t>
  </si>
  <si>
    <t>50 plots in total.</t>
  </si>
  <si>
    <t>DW_leaves_1yr</t>
  </si>
  <si>
    <t>DW_leaves_2yr</t>
  </si>
  <si>
    <t>Plots 1-21: shoots collected, leaves picked and dried from a sample (2/3-1/3 of the total number of shoots), LAI estimated based on leaf dry weight.</t>
  </si>
  <si>
    <t>Plots 22-51: shoots collected, fresh weight recorded, LAI predicted based on the fresh weight.</t>
  </si>
  <si>
    <t>Heights of the sample shoots, cm</t>
  </si>
  <si>
    <t>Point ID</t>
  </si>
  <si>
    <t>Northing</t>
  </si>
  <si>
    <t>Easting</t>
  </si>
  <si>
    <t>Elevation</t>
  </si>
  <si>
    <t>Latitude (Global)</t>
  </si>
  <si>
    <t>Longitude (Global)</t>
  </si>
  <si>
    <t>Ellipsoid Height (Global)</t>
  </si>
  <si>
    <t>X (ECEF)</t>
  </si>
  <si>
    <t>Y (ECEF)</t>
  </si>
  <si>
    <t>Z (ECEF)</t>
  </si>
  <si>
    <t>GNSS Position Solution.PDOP</t>
  </si>
  <si>
    <t>GNSS Position Solution.HDOP</t>
  </si>
  <si>
    <t>GNSS Position Solution.VDOP</t>
  </si>
  <si>
    <t>GNSS Position Solution.RMS</t>
  </si>
  <si>
    <t>GNSS Position Solution.Satellites</t>
  </si>
  <si>
    <t>GNSS Position Solution.Start Time</t>
  </si>
  <si>
    <t>GNSS Position Solution.End Time</t>
  </si>
  <si>
    <t>GNSS Position Solution.Antenna Height</t>
  </si>
  <si>
    <t>co</t>
  </si>
  <si>
    <t>ce</t>
  </si>
  <si>
    <t>Center/corner</t>
  </si>
  <si>
    <t>paljas maa</t>
  </si>
</sst>
</file>

<file path=xl/styles.xml><?xml version="1.0" encoding="utf-8"?>
<styleSheet xmlns="http://schemas.openxmlformats.org/spreadsheetml/2006/main">
  <numFmts count="1">
    <numFmt numFmtId="164" formatCode="0.0000"/>
  </numFmts>
  <fonts count="9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i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color rgb="FF000000"/>
      <name val="Lucida Console"/>
      <family val="3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textRotation="90"/>
    </xf>
    <xf numFmtId="0" fontId="0" fillId="0" borderId="0" xfId="0" applyAlignment="1">
      <alignment textRotation="90"/>
    </xf>
    <xf numFmtId="0" fontId="3" fillId="0" borderId="0" xfId="0" applyFont="1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5" fillId="0" borderId="2" xfId="0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left" indent="5"/>
    </xf>
    <xf numFmtId="0" fontId="3" fillId="0" borderId="0" xfId="0" applyFont="1" applyAlignment="1">
      <alignment horizontal="left"/>
    </xf>
    <xf numFmtId="49" fontId="0" fillId="0" borderId="0" xfId="0" applyNumberFormat="1"/>
    <xf numFmtId="164" fontId="0" fillId="0" borderId="0" xfId="0" applyNumberFormat="1"/>
    <xf numFmtId="0" fontId="7" fillId="0" borderId="0" xfId="0" applyFont="1"/>
    <xf numFmtId="0" fontId="0" fillId="0" borderId="0" xfId="0" applyFill="1"/>
    <xf numFmtId="0" fontId="8" fillId="0" borderId="0" xfId="0" applyFont="1" applyFill="1"/>
    <xf numFmtId="0" fontId="8" fillId="0" borderId="0" xfId="0" applyFont="1"/>
    <xf numFmtId="0" fontId="0" fillId="0" borderId="3" xfId="0" applyBorder="1"/>
    <xf numFmtId="2" fontId="0" fillId="0" borderId="0" xfId="0" applyNumberFormat="1"/>
    <xf numFmtId="22" fontId="0" fillId="0" borderId="0" xfId="0" applyNumberFormat="1"/>
    <xf numFmtId="0" fontId="0" fillId="0" borderId="0" xfId="0" applyAlignment="1">
      <alignment textRotation="90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en-US"/>
              <a:t>1st yr shoots</a:t>
            </a:r>
          </a:p>
        </c:rich>
      </c:tx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(sla!$D$10,sla!$D$16,sla!$D$22,sla!$D$28,sla!$D$34)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xVal>
          <c:yVal>
            <c:numRef>
              <c:f>(sla!$M$10,sla!$M$16,sla!$M$22,sla!$M$28,sla!$M$34)</c:f>
              <c:numCache>
                <c:formatCode>General</c:formatCode>
                <c:ptCount val="5"/>
                <c:pt idx="0">
                  <c:v>18.373260653052608</c:v>
                </c:pt>
                <c:pt idx="1">
                  <c:v>19.570138286378889</c:v>
                </c:pt>
                <c:pt idx="2">
                  <c:v>21.421047149612171</c:v>
                </c:pt>
                <c:pt idx="3">
                  <c:v>17.350998389388803</c:v>
                </c:pt>
                <c:pt idx="4">
                  <c:v>22.21849102318048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xVal>
            <c:numRef>
              <c:f>(sla!$D$11,sla!$D$17,sla!$D$23,sla!$D$29,sla!$D$29,sla!$D$35)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xVal>
          <c:yVal>
            <c:numRef>
              <c:f>(sla!$M$11,sla!$M$17,sla!$M$23,sla!$M$29,sla!$M$35)</c:f>
              <c:numCache>
                <c:formatCode>General</c:formatCode>
                <c:ptCount val="5"/>
                <c:pt idx="0">
                  <c:v>20.738135807760351</c:v>
                </c:pt>
                <c:pt idx="1">
                  <c:v>21.012282136988254</c:v>
                </c:pt>
                <c:pt idx="2">
                  <c:v>25.706587910439239</c:v>
                </c:pt>
                <c:pt idx="3">
                  <c:v>17.702922577538555</c:v>
                </c:pt>
                <c:pt idx="4">
                  <c:v>20.21441318364009</c:v>
                </c:pt>
              </c:numCache>
            </c:numRef>
          </c:yVal>
        </c:ser>
        <c:ser>
          <c:idx val="2"/>
          <c:order val="2"/>
          <c:spPr>
            <a:ln w="28575">
              <a:noFill/>
            </a:ln>
          </c:spPr>
          <c:xVal>
            <c:numRef>
              <c:f>(sla!$D$12,sla!$D$18,sla!$D$24,sla!$D$30,sla!$D$36)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xVal>
          <c:yVal>
            <c:numRef>
              <c:f>(sla!$M$12,sla!$M$18,sla!$M$24,sla!$M$30,sla!$M$36)</c:f>
              <c:numCache>
                <c:formatCode>General</c:formatCode>
                <c:ptCount val="5"/>
                <c:pt idx="0">
                  <c:v>26.156778548963469</c:v>
                </c:pt>
                <c:pt idx="1">
                  <c:v>26.342421090142356</c:v>
                </c:pt>
                <c:pt idx="2">
                  <c:v>33.283962439069889</c:v>
                </c:pt>
                <c:pt idx="3">
                  <c:v>21.818098947137756</c:v>
                </c:pt>
                <c:pt idx="4">
                  <c:v>29.158962117140319</c:v>
                </c:pt>
              </c:numCache>
            </c:numRef>
          </c:yVal>
        </c:ser>
        <c:axId val="47847296"/>
        <c:axId val="134300032"/>
      </c:scatterChart>
      <c:valAx>
        <c:axId val="47847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Height class</a:t>
                </a:r>
              </a:p>
            </c:rich>
          </c:tx>
        </c:title>
        <c:numFmt formatCode="General" sourceLinked="1"/>
        <c:tickLblPos val="nextTo"/>
        <c:crossAx val="134300032"/>
        <c:crosses val="autoZero"/>
        <c:crossBetween val="midCat"/>
      </c:valAx>
      <c:valAx>
        <c:axId val="1343000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SLA, m2/kg</a:t>
                </a:r>
              </a:p>
            </c:rich>
          </c:tx>
        </c:title>
        <c:numFmt formatCode="General" sourceLinked="1"/>
        <c:tickLblPos val="nextTo"/>
        <c:crossAx val="47847296"/>
        <c:crosses val="autoZero"/>
        <c:crossBetween val="midCat"/>
      </c:valAx>
    </c:plotArea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en-US"/>
              <a:t>Leaflet vs. total weight (dry)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v>1st yr shoots</c:v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0.22390766492130071"/>
                  <c:y val="-3.2791771430572811E-2"/>
                </c:manualLayout>
              </c:layout>
              <c:numFmt formatCode="General" sourceLinked="0"/>
            </c:trendlineLbl>
          </c:trendline>
          <c:xVal>
            <c:numRef>
              <c:f>(sla!$L$10:$L$12,sla!$L$16:$L$18,sla!$L$22:$L$24,sla!$L$28:$L$30,sla!$L$34:$L$36)</c:f>
              <c:numCache>
                <c:formatCode>General</c:formatCode>
                <c:ptCount val="15"/>
                <c:pt idx="0">
                  <c:v>1.0055000000000001</c:v>
                </c:pt>
                <c:pt idx="1">
                  <c:v>1.2341</c:v>
                </c:pt>
                <c:pt idx="2">
                  <c:v>0.57120000000000004</c:v>
                </c:pt>
                <c:pt idx="3">
                  <c:v>0.69630000000000003</c:v>
                </c:pt>
                <c:pt idx="4">
                  <c:v>0.91989999999999994</c:v>
                </c:pt>
                <c:pt idx="5">
                  <c:v>0.42479999999999996</c:v>
                </c:pt>
                <c:pt idx="6">
                  <c:v>0.6835</c:v>
                </c:pt>
                <c:pt idx="7">
                  <c:v>0.70620000000000005</c:v>
                </c:pt>
                <c:pt idx="8">
                  <c:v>0.37049999999999994</c:v>
                </c:pt>
                <c:pt idx="9">
                  <c:v>1.4896</c:v>
                </c:pt>
                <c:pt idx="10">
                  <c:v>1.4748999999999999</c:v>
                </c:pt>
                <c:pt idx="11">
                  <c:v>0.80830000000000002</c:v>
                </c:pt>
                <c:pt idx="12">
                  <c:v>0.8619</c:v>
                </c:pt>
                <c:pt idx="13">
                  <c:v>1.0655999999999999</c:v>
                </c:pt>
                <c:pt idx="14">
                  <c:v>0.52529999999999999</c:v>
                </c:pt>
              </c:numCache>
            </c:numRef>
          </c:xVal>
          <c:yVal>
            <c:numRef>
              <c:f>(sla!$J$10:$J$12,sla!$J$16:$J$18,sla!$J$22:$J$24,sla!$J$28:$J$30,sla!$J$34:$J$36)</c:f>
              <c:numCache>
                <c:formatCode>General</c:formatCode>
                <c:ptCount val="15"/>
                <c:pt idx="0">
                  <c:v>0.90869999999999995</c:v>
                </c:pt>
                <c:pt idx="1">
                  <c:v>1.0486</c:v>
                </c:pt>
                <c:pt idx="2">
                  <c:v>0.48730000000000001</c:v>
                </c:pt>
                <c:pt idx="3">
                  <c:v>0.62709999999999999</c:v>
                </c:pt>
                <c:pt idx="4">
                  <c:v>0.79179999999999995</c:v>
                </c:pt>
                <c:pt idx="5">
                  <c:v>0.35909999999999997</c:v>
                </c:pt>
                <c:pt idx="6">
                  <c:v>0.57679999999999998</c:v>
                </c:pt>
                <c:pt idx="7">
                  <c:v>0.57030000000000003</c:v>
                </c:pt>
                <c:pt idx="8">
                  <c:v>0.29659999999999997</c:v>
                </c:pt>
                <c:pt idx="9">
                  <c:v>1.3305</c:v>
                </c:pt>
                <c:pt idx="10">
                  <c:v>1.2723</c:v>
                </c:pt>
                <c:pt idx="11">
                  <c:v>0.67800000000000005</c:v>
                </c:pt>
                <c:pt idx="12">
                  <c:v>0.78400000000000003</c:v>
                </c:pt>
                <c:pt idx="13">
                  <c:v>0.96579999999999999</c:v>
                </c:pt>
                <c:pt idx="14">
                  <c:v>0.46250000000000002</c:v>
                </c:pt>
              </c:numCache>
            </c:numRef>
          </c:yVal>
        </c:ser>
        <c:ser>
          <c:idx val="1"/>
          <c:order val="1"/>
          <c:tx>
            <c:v>2nd yr shoots</c:v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0.22935511946104795"/>
                  <c:y val="4.8755528834577871E-2"/>
                </c:manualLayout>
              </c:layout>
              <c:numFmt formatCode="General" sourceLinked="0"/>
            </c:trendlineLbl>
          </c:trendline>
          <c:xVal>
            <c:numRef>
              <c:f>(sla!$L$13:$L$15,sla!$L$19:$L$21,sla!$L$25:$L$27,sla!$L$31:$L$33,sla!$L$37:$L$39)</c:f>
              <c:numCache>
                <c:formatCode>General</c:formatCode>
                <c:ptCount val="15"/>
                <c:pt idx="0">
                  <c:v>0.73509999999999998</c:v>
                </c:pt>
                <c:pt idx="1">
                  <c:v>0.5895999999999999</c:v>
                </c:pt>
                <c:pt idx="2">
                  <c:v>0.32169999999999999</c:v>
                </c:pt>
                <c:pt idx="3">
                  <c:v>0.45279999999999998</c:v>
                </c:pt>
                <c:pt idx="4">
                  <c:v>0.71740000000000004</c:v>
                </c:pt>
                <c:pt idx="5">
                  <c:v>0.47660000000000002</c:v>
                </c:pt>
                <c:pt idx="6">
                  <c:v>0.3594</c:v>
                </c:pt>
                <c:pt idx="7">
                  <c:v>0.29060000000000002</c:v>
                </c:pt>
                <c:pt idx="8">
                  <c:v>0.29099999999999998</c:v>
                </c:pt>
                <c:pt idx="9">
                  <c:v>0.64929999999999999</c:v>
                </c:pt>
                <c:pt idx="10">
                  <c:v>0.44059999999999999</c:v>
                </c:pt>
                <c:pt idx="11">
                  <c:v>0.56940000000000002</c:v>
                </c:pt>
                <c:pt idx="12">
                  <c:v>0.72750000000000004</c:v>
                </c:pt>
                <c:pt idx="13">
                  <c:v>0.57350000000000001</c:v>
                </c:pt>
                <c:pt idx="14">
                  <c:v>0.31970000000000004</c:v>
                </c:pt>
              </c:numCache>
            </c:numRef>
          </c:xVal>
          <c:yVal>
            <c:numRef>
              <c:f>(sla!$J$13:$J$15,sla!$J$19:$J$21,sla!$J$25:$J$27,sla!$J$31:$J$33,sla!$J$37:$J$39)</c:f>
              <c:numCache>
                <c:formatCode>General</c:formatCode>
                <c:ptCount val="15"/>
                <c:pt idx="0">
                  <c:v>0.67820000000000003</c:v>
                </c:pt>
                <c:pt idx="1">
                  <c:v>0.52659999999999996</c:v>
                </c:pt>
                <c:pt idx="2">
                  <c:v>0.28339999999999999</c:v>
                </c:pt>
                <c:pt idx="3">
                  <c:v>0.40839999999999999</c:v>
                </c:pt>
                <c:pt idx="4">
                  <c:v>0.66200000000000003</c:v>
                </c:pt>
                <c:pt idx="5">
                  <c:v>0.42530000000000001</c:v>
                </c:pt>
                <c:pt idx="6">
                  <c:v>0.32529999999999998</c:v>
                </c:pt>
                <c:pt idx="7">
                  <c:v>0.25330000000000003</c:v>
                </c:pt>
                <c:pt idx="8">
                  <c:v>0.2462</c:v>
                </c:pt>
                <c:pt idx="9">
                  <c:v>0.59099999999999997</c:v>
                </c:pt>
                <c:pt idx="10">
                  <c:v>0.3881</c:v>
                </c:pt>
                <c:pt idx="11">
                  <c:v>0.49440000000000001</c:v>
                </c:pt>
                <c:pt idx="12">
                  <c:v>0.6734</c:v>
                </c:pt>
                <c:pt idx="13">
                  <c:v>0.52639999999999998</c:v>
                </c:pt>
                <c:pt idx="14">
                  <c:v>0.29220000000000002</c:v>
                </c:pt>
              </c:numCache>
            </c:numRef>
          </c:yVal>
        </c:ser>
        <c:axId val="44279296"/>
        <c:axId val="44281216"/>
      </c:scatterChart>
      <c:valAx>
        <c:axId val="44279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Total, g</a:t>
                </a:r>
              </a:p>
            </c:rich>
          </c:tx>
        </c:title>
        <c:numFmt formatCode="General" sourceLinked="1"/>
        <c:tickLblPos val="nextTo"/>
        <c:crossAx val="44281216"/>
        <c:crosses val="autoZero"/>
        <c:crossBetween val="midCat"/>
      </c:valAx>
      <c:valAx>
        <c:axId val="442812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Leaflet, g</a:t>
                </a:r>
              </a:p>
            </c:rich>
          </c:tx>
        </c:title>
        <c:numFmt formatCode="General" sourceLinked="1"/>
        <c:tickLblPos val="nextTo"/>
        <c:crossAx val="4427929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en-US"/>
              <a:t>Leaflet vs. total weight (fresh)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v>1st yr shoots</c:v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0.20827712160979878"/>
                  <c:y val="-6.9005546710717361E-2"/>
                </c:manualLayout>
              </c:layout>
              <c:numFmt formatCode="General" sourceLinked="0"/>
            </c:trendlineLbl>
          </c:trendline>
          <c:xVal>
            <c:numRef>
              <c:f>(sla!$G$10:$G$12,sla!$G$16:$G$18,sla!$G$22:$G$24,sla!$G$28:$G$30,sla!$G$34:$G$36)</c:f>
              <c:numCache>
                <c:formatCode>General</c:formatCode>
                <c:ptCount val="15"/>
                <c:pt idx="0">
                  <c:v>3.2206999999999999</c:v>
                </c:pt>
                <c:pt idx="1">
                  <c:v>3.5642999999999998</c:v>
                </c:pt>
                <c:pt idx="2">
                  <c:v>1.7465000000000002</c:v>
                </c:pt>
                <c:pt idx="3">
                  <c:v>2.3064999999999998</c:v>
                </c:pt>
                <c:pt idx="4">
                  <c:v>2.6418999999999997</c:v>
                </c:pt>
                <c:pt idx="5">
                  <c:v>1.2957000000000001</c:v>
                </c:pt>
                <c:pt idx="6">
                  <c:v>2.1375999999999999</c:v>
                </c:pt>
                <c:pt idx="7">
                  <c:v>2.2206999999999999</c:v>
                </c:pt>
                <c:pt idx="8">
                  <c:v>1.3386</c:v>
                </c:pt>
                <c:pt idx="9">
                  <c:v>4.3865999999999996</c:v>
                </c:pt>
                <c:pt idx="10">
                  <c:v>3.9836</c:v>
                </c:pt>
                <c:pt idx="11">
                  <c:v>2.4083000000000001</c:v>
                </c:pt>
                <c:pt idx="12">
                  <c:v>2.9037999999999999</c:v>
                </c:pt>
                <c:pt idx="13">
                  <c:v>2.8807999999999998</c:v>
                </c:pt>
                <c:pt idx="14">
                  <c:v>1.6648999999999998</c:v>
                </c:pt>
              </c:numCache>
            </c:numRef>
          </c:xVal>
          <c:yVal>
            <c:numRef>
              <c:f>(sla!$E$10:$E$12,sla!$E$16:$E$18,sla!$E$22:$E$24,sla!$E$28:$E$30,sla!$E$34:$E$36)</c:f>
              <c:numCache>
                <c:formatCode>General</c:formatCode>
                <c:ptCount val="15"/>
                <c:pt idx="0">
                  <c:v>2.6082000000000001</c:v>
                </c:pt>
                <c:pt idx="1">
                  <c:v>2.7953999999999999</c:v>
                </c:pt>
                <c:pt idx="2">
                  <c:v>1.4267000000000001</c:v>
                </c:pt>
                <c:pt idx="3">
                  <c:v>1.79</c:v>
                </c:pt>
                <c:pt idx="4">
                  <c:v>2.1244999999999998</c:v>
                </c:pt>
                <c:pt idx="5">
                  <c:v>1.0544</c:v>
                </c:pt>
                <c:pt idx="6">
                  <c:v>1.6025</c:v>
                </c:pt>
                <c:pt idx="7">
                  <c:v>1.6910000000000001</c:v>
                </c:pt>
                <c:pt idx="8">
                  <c:v>1.0466</c:v>
                </c:pt>
                <c:pt idx="9">
                  <c:v>3.5634999999999999</c:v>
                </c:pt>
                <c:pt idx="10">
                  <c:v>3.2418</c:v>
                </c:pt>
                <c:pt idx="11">
                  <c:v>1.921</c:v>
                </c:pt>
                <c:pt idx="12">
                  <c:v>2.3374999999999999</c:v>
                </c:pt>
                <c:pt idx="13">
                  <c:v>2.4733999999999998</c:v>
                </c:pt>
                <c:pt idx="14">
                  <c:v>1.4076</c:v>
                </c:pt>
              </c:numCache>
            </c:numRef>
          </c:yVal>
        </c:ser>
        <c:ser>
          <c:idx val="1"/>
          <c:order val="1"/>
          <c:tx>
            <c:v>2nd yr shoots</c:v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0.22935511946104795"/>
                  <c:y val="4.8755528834577871E-2"/>
                </c:manualLayout>
              </c:layout>
              <c:numFmt formatCode="General" sourceLinked="0"/>
            </c:trendlineLbl>
          </c:trendline>
          <c:xVal>
            <c:numRef>
              <c:f>(sla!$G$13:$G$15,sla!$G$19:$G$21,sla!$G$25:$G$27,sla!$G$31:$G$33,sla!$G$37:$G$39)</c:f>
              <c:numCache>
                <c:formatCode>General</c:formatCode>
                <c:ptCount val="15"/>
                <c:pt idx="0">
                  <c:v>1.7127999999999999</c:v>
                </c:pt>
                <c:pt idx="1">
                  <c:v>1.5087999999999999</c:v>
                </c:pt>
                <c:pt idx="2">
                  <c:v>0.94589999999999996</c:v>
                </c:pt>
                <c:pt idx="3">
                  <c:v>1.1414</c:v>
                </c:pt>
                <c:pt idx="4">
                  <c:v>1.7967</c:v>
                </c:pt>
                <c:pt idx="5">
                  <c:v>1.4641999999999999</c:v>
                </c:pt>
                <c:pt idx="6">
                  <c:v>0.94399999999999995</c:v>
                </c:pt>
                <c:pt idx="7">
                  <c:v>0.8538</c:v>
                </c:pt>
                <c:pt idx="8">
                  <c:v>0.92689999999999995</c:v>
                </c:pt>
                <c:pt idx="9">
                  <c:v>1.4887000000000001</c:v>
                </c:pt>
                <c:pt idx="10">
                  <c:v>1.0885</c:v>
                </c:pt>
                <c:pt idx="11">
                  <c:v>1.7053</c:v>
                </c:pt>
                <c:pt idx="12">
                  <c:v>1.8860000000000001</c:v>
                </c:pt>
                <c:pt idx="13">
                  <c:v>1.5077</c:v>
                </c:pt>
                <c:pt idx="14">
                  <c:v>0.98370000000000002</c:v>
                </c:pt>
              </c:numCache>
            </c:numRef>
          </c:xVal>
          <c:yVal>
            <c:numRef>
              <c:f>(sla!$E$13:$E$15,sla!$E$19:$E$21,sla!$E$25:$E$27,sla!$E$31:$E$33,sla!$E$37:$E$39)</c:f>
              <c:numCache>
                <c:formatCode>General</c:formatCode>
                <c:ptCount val="15"/>
                <c:pt idx="0">
                  <c:v>1.5366</c:v>
                </c:pt>
                <c:pt idx="1">
                  <c:v>1.3006</c:v>
                </c:pt>
                <c:pt idx="2">
                  <c:v>0.80879999999999996</c:v>
                </c:pt>
                <c:pt idx="3">
                  <c:v>1.0123</c:v>
                </c:pt>
                <c:pt idx="4">
                  <c:v>1.6212</c:v>
                </c:pt>
                <c:pt idx="5">
                  <c:v>1.2703</c:v>
                </c:pt>
                <c:pt idx="6">
                  <c:v>0.83479999999999999</c:v>
                </c:pt>
                <c:pt idx="7">
                  <c:v>0.72799999999999998</c:v>
                </c:pt>
                <c:pt idx="8">
                  <c:v>0.76529999999999998</c:v>
                </c:pt>
                <c:pt idx="9">
                  <c:v>1.3199000000000001</c:v>
                </c:pt>
                <c:pt idx="10">
                  <c:v>0.93500000000000005</c:v>
                </c:pt>
                <c:pt idx="11">
                  <c:v>1.4513</c:v>
                </c:pt>
                <c:pt idx="12">
                  <c:v>1.6773</c:v>
                </c:pt>
                <c:pt idx="13">
                  <c:v>1.3363</c:v>
                </c:pt>
                <c:pt idx="14">
                  <c:v>0.86550000000000005</c:v>
                </c:pt>
              </c:numCache>
            </c:numRef>
          </c:yVal>
        </c:ser>
        <c:axId val="44320640"/>
        <c:axId val="44331008"/>
      </c:scatterChart>
      <c:valAx>
        <c:axId val="443206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Total, g</a:t>
                </a:r>
              </a:p>
            </c:rich>
          </c:tx>
        </c:title>
        <c:numFmt formatCode="General" sourceLinked="1"/>
        <c:tickLblPos val="nextTo"/>
        <c:crossAx val="44331008"/>
        <c:crosses val="autoZero"/>
        <c:crossBetween val="midCat"/>
      </c:valAx>
      <c:valAx>
        <c:axId val="4433100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Leaflet, g</a:t>
                </a:r>
              </a:p>
            </c:rich>
          </c:tx>
        </c:title>
        <c:numFmt formatCode="General" sourceLinked="1"/>
        <c:tickLblPos val="nextTo"/>
        <c:crossAx val="4432064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en-US"/>
              <a:t>Leaf</a:t>
            </a:r>
            <a:r>
              <a:rPr lang="en-US" baseline="0"/>
              <a:t>let </a:t>
            </a:r>
            <a:r>
              <a:rPr lang="en-US"/>
              <a:t>vs. petiole+leaflet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v>1 yr shoots</c:v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0.24474754518917327"/>
                  <c:y val="-6.3968182548609989E-2"/>
                </c:manualLayout>
              </c:layout>
              <c:numFmt formatCode="General" sourceLinked="0"/>
            </c:trendlineLbl>
          </c:trendline>
          <c:xVal>
            <c:numRef>
              <c:f>sla!$L$48:$L$57</c:f>
              <c:numCache>
                <c:formatCode>0.0000</c:formatCode>
                <c:ptCount val="10"/>
                <c:pt idx="0">
                  <c:v>1.5746</c:v>
                </c:pt>
                <c:pt idx="1">
                  <c:v>1.4982</c:v>
                </c:pt>
                <c:pt idx="2">
                  <c:v>1.3665</c:v>
                </c:pt>
                <c:pt idx="3">
                  <c:v>1.0105</c:v>
                </c:pt>
                <c:pt idx="4">
                  <c:v>0.83050000000000002</c:v>
                </c:pt>
                <c:pt idx="5">
                  <c:v>0.91590000000000005</c:v>
                </c:pt>
                <c:pt idx="6">
                  <c:v>1.1391</c:v>
                </c:pt>
                <c:pt idx="7">
                  <c:v>1.3735000000000002</c:v>
                </c:pt>
                <c:pt idx="8">
                  <c:v>0.51400000000000001</c:v>
                </c:pt>
                <c:pt idx="9">
                  <c:v>1.1312</c:v>
                </c:pt>
              </c:numCache>
            </c:numRef>
          </c:xVal>
          <c:yVal>
            <c:numRef>
              <c:f>sla!$J$48:$J$57</c:f>
              <c:numCache>
                <c:formatCode>0.0000</c:formatCode>
                <c:ptCount val="10"/>
                <c:pt idx="0">
                  <c:v>1.3805000000000001</c:v>
                </c:pt>
                <c:pt idx="1">
                  <c:v>1.3331</c:v>
                </c:pt>
                <c:pt idx="2">
                  <c:v>1.2099</c:v>
                </c:pt>
                <c:pt idx="3">
                  <c:v>0.83909999999999996</c:v>
                </c:pt>
                <c:pt idx="4">
                  <c:v>0.67430000000000001</c:v>
                </c:pt>
                <c:pt idx="5">
                  <c:v>0.80620000000000003</c:v>
                </c:pt>
                <c:pt idx="6">
                  <c:v>0.99880000000000002</c:v>
                </c:pt>
                <c:pt idx="7">
                  <c:v>1.1828000000000001</c:v>
                </c:pt>
                <c:pt idx="8">
                  <c:v>0.45669999999999999</c:v>
                </c:pt>
                <c:pt idx="9">
                  <c:v>0.98919999999999997</c:v>
                </c:pt>
              </c:numCache>
            </c:numRef>
          </c:yVal>
        </c:ser>
        <c:ser>
          <c:idx val="1"/>
          <c:order val="1"/>
          <c:tx>
            <c:v>2 yr shoots</c:v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0.43217443183766246"/>
                  <c:y val="-6.6602281857625151E-2"/>
                </c:manualLayout>
              </c:layout>
              <c:numFmt formatCode="General" sourceLinked="0"/>
            </c:trendlineLbl>
          </c:trendline>
          <c:xVal>
            <c:numRef>
              <c:f>sla!$L$58:$L$67</c:f>
              <c:numCache>
                <c:formatCode>0.0000</c:formatCode>
                <c:ptCount val="10"/>
                <c:pt idx="0">
                  <c:v>1.1753</c:v>
                </c:pt>
                <c:pt idx="1">
                  <c:v>1.1954</c:v>
                </c:pt>
                <c:pt idx="2">
                  <c:v>1.0025999999999999</c:v>
                </c:pt>
                <c:pt idx="3">
                  <c:v>1.0164</c:v>
                </c:pt>
                <c:pt idx="4">
                  <c:v>0.74399999999999999</c:v>
                </c:pt>
                <c:pt idx="5">
                  <c:v>1.2679999999999998</c:v>
                </c:pt>
                <c:pt idx="6">
                  <c:v>0.82789999999999997</c:v>
                </c:pt>
                <c:pt idx="7">
                  <c:v>0.84079999999999999</c:v>
                </c:pt>
                <c:pt idx="8">
                  <c:v>1.2207000000000001</c:v>
                </c:pt>
                <c:pt idx="9">
                  <c:v>0.87</c:v>
                </c:pt>
              </c:numCache>
            </c:numRef>
          </c:xVal>
          <c:yVal>
            <c:numRef>
              <c:f>sla!$J$58:$J$67</c:f>
              <c:numCache>
                <c:formatCode>0.0000</c:formatCode>
                <c:ptCount val="10"/>
                <c:pt idx="0">
                  <c:v>1.0810999999999999</c:v>
                </c:pt>
                <c:pt idx="1">
                  <c:v>1.1128</c:v>
                </c:pt>
                <c:pt idx="2">
                  <c:v>0.91749999999999998</c:v>
                </c:pt>
                <c:pt idx="3">
                  <c:v>0.90469999999999995</c:v>
                </c:pt>
                <c:pt idx="4">
                  <c:v>0.67169999999999996</c:v>
                </c:pt>
                <c:pt idx="5">
                  <c:v>1.1702999999999999</c:v>
                </c:pt>
                <c:pt idx="6">
                  <c:v>0.77829999999999999</c:v>
                </c:pt>
                <c:pt idx="7">
                  <c:v>0.77429999999999999</c:v>
                </c:pt>
                <c:pt idx="8">
                  <c:v>1.1201000000000001</c:v>
                </c:pt>
                <c:pt idx="9">
                  <c:v>0.79149999999999998</c:v>
                </c:pt>
              </c:numCache>
            </c:numRef>
          </c:yVal>
        </c:ser>
        <c:axId val="44354176"/>
        <c:axId val="44438272"/>
      </c:scatterChart>
      <c:valAx>
        <c:axId val="44354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Petiole+leaflet, g</a:t>
                </a:r>
              </a:p>
            </c:rich>
          </c:tx>
        </c:title>
        <c:numFmt formatCode="0.0000" sourceLinked="1"/>
        <c:tickLblPos val="nextTo"/>
        <c:crossAx val="44438272"/>
        <c:crosses val="autoZero"/>
        <c:crossBetween val="midCat"/>
      </c:valAx>
      <c:valAx>
        <c:axId val="444382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Leaflet, g</a:t>
                </a:r>
              </a:p>
            </c:rich>
          </c:tx>
        </c:title>
        <c:numFmt formatCode="0.0000" sourceLinked="1"/>
        <c:tickLblPos val="nextTo"/>
        <c:crossAx val="4435417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en-US"/>
              <a:t>Dry mass vs. leaf area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v>1 yr shoots</c:v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0.29600632819836181"/>
                  <c:y val="-2.8364133054796667E-2"/>
                </c:manualLayout>
              </c:layout>
              <c:numFmt formatCode="General" sourceLinked="0"/>
            </c:trendlineLbl>
          </c:trendline>
          <c:xVal>
            <c:numRef>
              <c:f>sla!$J$48:$J$57</c:f>
              <c:numCache>
                <c:formatCode>0.0000</c:formatCode>
                <c:ptCount val="10"/>
                <c:pt idx="0">
                  <c:v>1.3805000000000001</c:v>
                </c:pt>
                <c:pt idx="1">
                  <c:v>1.3331</c:v>
                </c:pt>
                <c:pt idx="2">
                  <c:v>1.2099</c:v>
                </c:pt>
                <c:pt idx="3">
                  <c:v>0.83909999999999996</c:v>
                </c:pt>
                <c:pt idx="4">
                  <c:v>0.67430000000000001</c:v>
                </c:pt>
                <c:pt idx="5">
                  <c:v>0.80620000000000003</c:v>
                </c:pt>
                <c:pt idx="6">
                  <c:v>0.99880000000000002</c:v>
                </c:pt>
                <c:pt idx="7">
                  <c:v>1.1828000000000001</c:v>
                </c:pt>
                <c:pt idx="8">
                  <c:v>0.45669999999999999</c:v>
                </c:pt>
                <c:pt idx="9">
                  <c:v>0.98919999999999997</c:v>
                </c:pt>
              </c:numCache>
            </c:numRef>
          </c:xVal>
          <c:yVal>
            <c:numRef>
              <c:f>sla!$H$48:$H$57</c:f>
              <c:numCache>
                <c:formatCode>0.0000</c:formatCode>
                <c:ptCount val="10"/>
                <c:pt idx="0">
                  <c:v>20788.9428830246</c:v>
                </c:pt>
                <c:pt idx="1">
                  <c:v>24538.219949691302</c:v>
                </c:pt>
                <c:pt idx="2">
                  <c:v>28606.770108634901</c:v>
                </c:pt>
                <c:pt idx="3">
                  <c:v>17206.914347031401</c:v>
                </c:pt>
                <c:pt idx="4">
                  <c:v>21058.635889503199</c:v>
                </c:pt>
                <c:pt idx="5">
                  <c:v>13795.483184649</c:v>
                </c:pt>
                <c:pt idx="6">
                  <c:v>19476.805984079001</c:v>
                </c:pt>
                <c:pt idx="7">
                  <c:v>22590.606041303301</c:v>
                </c:pt>
                <c:pt idx="8">
                  <c:v>10289.4167326684</c:v>
                </c:pt>
                <c:pt idx="9">
                  <c:v>20086.288227681202</c:v>
                </c:pt>
              </c:numCache>
            </c:numRef>
          </c:yVal>
        </c:ser>
        <c:ser>
          <c:idx val="1"/>
          <c:order val="1"/>
          <c:tx>
            <c:v>2 yr shoots</c:v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0.20945287172939295"/>
                  <c:y val="-0.19106218865498956"/>
                </c:manualLayout>
              </c:layout>
              <c:numFmt formatCode="General" sourceLinked="0"/>
            </c:trendlineLbl>
          </c:trendline>
          <c:xVal>
            <c:numRef>
              <c:f>sla!$J$58:$J$67</c:f>
              <c:numCache>
                <c:formatCode>0.0000</c:formatCode>
                <c:ptCount val="10"/>
                <c:pt idx="0">
                  <c:v>1.0810999999999999</c:v>
                </c:pt>
                <c:pt idx="1">
                  <c:v>1.1128</c:v>
                </c:pt>
                <c:pt idx="2">
                  <c:v>0.91749999999999998</c:v>
                </c:pt>
                <c:pt idx="3">
                  <c:v>0.90469999999999995</c:v>
                </c:pt>
                <c:pt idx="4">
                  <c:v>0.67169999999999996</c:v>
                </c:pt>
                <c:pt idx="5">
                  <c:v>1.1702999999999999</c:v>
                </c:pt>
                <c:pt idx="6">
                  <c:v>0.77829999999999999</c:v>
                </c:pt>
                <c:pt idx="7">
                  <c:v>0.77429999999999999</c:v>
                </c:pt>
                <c:pt idx="8">
                  <c:v>1.1201000000000001</c:v>
                </c:pt>
                <c:pt idx="9">
                  <c:v>0.79149999999999998</c:v>
                </c:pt>
              </c:numCache>
            </c:numRef>
          </c:xVal>
          <c:yVal>
            <c:numRef>
              <c:f>sla!$H$58:$H$67</c:f>
              <c:numCache>
                <c:formatCode>0.0000</c:formatCode>
                <c:ptCount val="10"/>
                <c:pt idx="0">
                  <c:v>23168.435623824502</c:v>
                </c:pt>
                <c:pt idx="1">
                  <c:v>19459.402040163401</c:v>
                </c:pt>
                <c:pt idx="2">
                  <c:v>17690.990669250499</c:v>
                </c:pt>
                <c:pt idx="3">
                  <c:v>17605.060937095099</c:v>
                </c:pt>
                <c:pt idx="4">
                  <c:v>13428.1430812197</c:v>
                </c:pt>
                <c:pt idx="5">
                  <c:v>22245.9979124157</c:v>
                </c:pt>
                <c:pt idx="6">
                  <c:v>13812.55009298</c:v>
                </c:pt>
                <c:pt idx="7">
                  <c:v>17125.710284031498</c:v>
                </c:pt>
                <c:pt idx="8">
                  <c:v>20080.931513175601</c:v>
                </c:pt>
                <c:pt idx="9">
                  <c:v>16432.772292885002</c:v>
                </c:pt>
              </c:numCache>
            </c:numRef>
          </c:yVal>
        </c:ser>
        <c:axId val="44461056"/>
        <c:axId val="44479616"/>
      </c:scatterChart>
      <c:valAx>
        <c:axId val="444610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Dry mass, g</a:t>
                </a:r>
              </a:p>
            </c:rich>
          </c:tx>
        </c:title>
        <c:numFmt formatCode="0.0000" sourceLinked="1"/>
        <c:tickLblPos val="nextTo"/>
        <c:crossAx val="44479616"/>
        <c:crosses val="autoZero"/>
        <c:crossBetween val="midCat"/>
      </c:valAx>
      <c:valAx>
        <c:axId val="444796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Projected leaf area, mm2</a:t>
                </a:r>
              </a:p>
            </c:rich>
          </c:tx>
        </c:title>
        <c:numFmt formatCode="0.0000" sourceLinked="1"/>
        <c:tickLblPos val="nextTo"/>
        <c:crossAx val="4446105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tx>
            <c:v>1st yr shoot</c:v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0.24144247594050744"/>
                  <c:y val="-0.10481335666375037"/>
                </c:manualLayout>
              </c:layout>
              <c:numFmt formatCode="General" sourceLinked="0"/>
            </c:trendlineLbl>
          </c:trendline>
          <c:xVal>
            <c:numRef>
              <c:f>shoot_leaf_area!$C$6:$C$25</c:f>
              <c:numCache>
                <c:formatCode>General</c:formatCode>
                <c:ptCount val="20"/>
                <c:pt idx="0">
                  <c:v>60</c:v>
                </c:pt>
                <c:pt idx="1">
                  <c:v>91</c:v>
                </c:pt>
                <c:pt idx="2">
                  <c:v>90</c:v>
                </c:pt>
                <c:pt idx="3">
                  <c:v>92</c:v>
                </c:pt>
                <c:pt idx="4">
                  <c:v>96</c:v>
                </c:pt>
                <c:pt idx="5">
                  <c:v>71</c:v>
                </c:pt>
                <c:pt idx="6">
                  <c:v>79</c:v>
                </c:pt>
                <c:pt idx="7">
                  <c:v>112</c:v>
                </c:pt>
                <c:pt idx="8">
                  <c:v>106</c:v>
                </c:pt>
                <c:pt idx="9">
                  <c:v>88</c:v>
                </c:pt>
                <c:pt idx="10">
                  <c:v>87</c:v>
                </c:pt>
                <c:pt idx="11">
                  <c:v>61</c:v>
                </c:pt>
                <c:pt idx="12">
                  <c:v>83</c:v>
                </c:pt>
                <c:pt idx="13">
                  <c:v>71</c:v>
                </c:pt>
                <c:pt idx="14">
                  <c:v>82</c:v>
                </c:pt>
                <c:pt idx="15">
                  <c:v>80</c:v>
                </c:pt>
                <c:pt idx="16">
                  <c:v>85</c:v>
                </c:pt>
                <c:pt idx="17">
                  <c:v>77</c:v>
                </c:pt>
                <c:pt idx="18">
                  <c:v>94</c:v>
                </c:pt>
                <c:pt idx="19">
                  <c:v>87</c:v>
                </c:pt>
              </c:numCache>
            </c:numRef>
          </c:xVal>
          <c:yVal>
            <c:numRef>
              <c:f>shoot_leaf_area!$D$6:$D$25</c:f>
              <c:numCache>
                <c:formatCode>General</c:formatCode>
                <c:ptCount val="20"/>
                <c:pt idx="0">
                  <c:v>28</c:v>
                </c:pt>
                <c:pt idx="1">
                  <c:v>42</c:v>
                </c:pt>
                <c:pt idx="2">
                  <c:v>30</c:v>
                </c:pt>
                <c:pt idx="3">
                  <c:v>40</c:v>
                </c:pt>
                <c:pt idx="4">
                  <c:v>36</c:v>
                </c:pt>
                <c:pt idx="5">
                  <c:v>39</c:v>
                </c:pt>
                <c:pt idx="6">
                  <c:v>36</c:v>
                </c:pt>
                <c:pt idx="7">
                  <c:v>35</c:v>
                </c:pt>
                <c:pt idx="8">
                  <c:v>43</c:v>
                </c:pt>
                <c:pt idx="9">
                  <c:v>39</c:v>
                </c:pt>
                <c:pt idx="10">
                  <c:v>30</c:v>
                </c:pt>
                <c:pt idx="11">
                  <c:v>26</c:v>
                </c:pt>
                <c:pt idx="12">
                  <c:v>32</c:v>
                </c:pt>
                <c:pt idx="13">
                  <c:v>23</c:v>
                </c:pt>
                <c:pt idx="14">
                  <c:v>41</c:v>
                </c:pt>
                <c:pt idx="15">
                  <c:v>30</c:v>
                </c:pt>
                <c:pt idx="16">
                  <c:v>40</c:v>
                </c:pt>
                <c:pt idx="17">
                  <c:v>37</c:v>
                </c:pt>
                <c:pt idx="18">
                  <c:v>41</c:v>
                </c:pt>
                <c:pt idx="19">
                  <c:v>32</c:v>
                </c:pt>
              </c:numCache>
            </c:numRef>
          </c:yVal>
        </c:ser>
        <c:ser>
          <c:idx val="1"/>
          <c:order val="1"/>
          <c:tx>
            <c:v>2nd yr shoot</c:v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0.24360725179622902"/>
                  <c:y val="-8.618215406001048E-2"/>
                </c:manualLayout>
              </c:layout>
              <c:numFmt formatCode="General" sourceLinked="0"/>
            </c:trendlineLbl>
          </c:trendline>
          <c:xVal>
            <c:numRef>
              <c:f>shoot_leaf_area!$C$27:$C$46</c:f>
              <c:numCache>
                <c:formatCode>General</c:formatCode>
                <c:ptCount val="20"/>
                <c:pt idx="0">
                  <c:v>98</c:v>
                </c:pt>
                <c:pt idx="1">
                  <c:v>84</c:v>
                </c:pt>
                <c:pt idx="2">
                  <c:v>89</c:v>
                </c:pt>
                <c:pt idx="3">
                  <c:v>105</c:v>
                </c:pt>
                <c:pt idx="4">
                  <c:v>69</c:v>
                </c:pt>
                <c:pt idx="5">
                  <c:v>107</c:v>
                </c:pt>
                <c:pt idx="6">
                  <c:v>72</c:v>
                </c:pt>
                <c:pt idx="7">
                  <c:v>100</c:v>
                </c:pt>
                <c:pt idx="8">
                  <c:v>89</c:v>
                </c:pt>
                <c:pt idx="9">
                  <c:v>99</c:v>
                </c:pt>
                <c:pt idx="10">
                  <c:v>57</c:v>
                </c:pt>
                <c:pt idx="11">
                  <c:v>95</c:v>
                </c:pt>
                <c:pt idx="12">
                  <c:v>70</c:v>
                </c:pt>
                <c:pt idx="13">
                  <c:v>83</c:v>
                </c:pt>
                <c:pt idx="14">
                  <c:v>89</c:v>
                </c:pt>
                <c:pt idx="15">
                  <c:v>110</c:v>
                </c:pt>
                <c:pt idx="16">
                  <c:v>85</c:v>
                </c:pt>
                <c:pt idx="17">
                  <c:v>83</c:v>
                </c:pt>
                <c:pt idx="18">
                  <c:v>83</c:v>
                </c:pt>
                <c:pt idx="19">
                  <c:v>91</c:v>
                </c:pt>
              </c:numCache>
            </c:numRef>
          </c:xVal>
          <c:yVal>
            <c:numRef>
              <c:f>shoot_leaf_area!$D$27:$D$46</c:f>
              <c:numCache>
                <c:formatCode>General</c:formatCode>
                <c:ptCount val="20"/>
                <c:pt idx="0">
                  <c:v>22</c:v>
                </c:pt>
                <c:pt idx="1">
                  <c:v>25</c:v>
                </c:pt>
                <c:pt idx="2">
                  <c:v>30</c:v>
                </c:pt>
                <c:pt idx="3">
                  <c:v>6</c:v>
                </c:pt>
                <c:pt idx="4">
                  <c:v>37</c:v>
                </c:pt>
                <c:pt idx="5">
                  <c:v>21</c:v>
                </c:pt>
                <c:pt idx="6">
                  <c:v>20</c:v>
                </c:pt>
                <c:pt idx="7">
                  <c:v>52</c:v>
                </c:pt>
                <c:pt idx="8">
                  <c:v>37</c:v>
                </c:pt>
                <c:pt idx="9">
                  <c:v>36</c:v>
                </c:pt>
                <c:pt idx="10">
                  <c:v>22</c:v>
                </c:pt>
                <c:pt idx="11">
                  <c:v>35</c:v>
                </c:pt>
                <c:pt idx="12">
                  <c:v>6</c:v>
                </c:pt>
                <c:pt idx="13">
                  <c:v>32</c:v>
                </c:pt>
                <c:pt idx="14">
                  <c:v>30</c:v>
                </c:pt>
                <c:pt idx="15">
                  <c:v>44</c:v>
                </c:pt>
                <c:pt idx="16">
                  <c:v>27</c:v>
                </c:pt>
                <c:pt idx="17">
                  <c:v>30</c:v>
                </c:pt>
                <c:pt idx="18">
                  <c:v>20</c:v>
                </c:pt>
                <c:pt idx="19">
                  <c:v>35</c:v>
                </c:pt>
              </c:numCache>
            </c:numRef>
          </c:yVal>
        </c:ser>
        <c:axId val="44597632"/>
        <c:axId val="44599552"/>
      </c:scatterChart>
      <c:valAx>
        <c:axId val="445976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h, cm</a:t>
                </a:r>
              </a:p>
            </c:rich>
          </c:tx>
        </c:title>
        <c:numFmt formatCode="General" sourceLinked="1"/>
        <c:tickLblPos val="nextTo"/>
        <c:crossAx val="44599552"/>
        <c:crosses val="autoZero"/>
        <c:crossBetween val="midCat"/>
      </c:valAx>
      <c:valAx>
        <c:axId val="4459955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'hc', cm</a:t>
                </a:r>
              </a:p>
            </c:rich>
          </c:tx>
        </c:title>
        <c:numFmt formatCode="General" sourceLinked="1"/>
        <c:tickLblPos val="nextTo"/>
        <c:crossAx val="4459763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en-US"/>
              <a:t>1st yr shoots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v>Upper</c:v>
          </c:tx>
          <c:spPr>
            <a:ln w="28575">
              <a:noFill/>
            </a:ln>
          </c:spPr>
          <c:xVal>
            <c:numRef>
              <c:f>shoot_leaf_area!$C$6:$C$25</c:f>
              <c:numCache>
                <c:formatCode>General</c:formatCode>
                <c:ptCount val="20"/>
                <c:pt idx="0">
                  <c:v>60</c:v>
                </c:pt>
                <c:pt idx="1">
                  <c:v>91</c:v>
                </c:pt>
                <c:pt idx="2">
                  <c:v>90</c:v>
                </c:pt>
                <c:pt idx="3">
                  <c:v>92</c:v>
                </c:pt>
                <c:pt idx="4">
                  <c:v>96</c:v>
                </c:pt>
                <c:pt idx="5">
                  <c:v>71</c:v>
                </c:pt>
                <c:pt idx="6">
                  <c:v>79</c:v>
                </c:pt>
                <c:pt idx="7">
                  <c:v>112</c:v>
                </c:pt>
                <c:pt idx="8">
                  <c:v>106</c:v>
                </c:pt>
                <c:pt idx="9">
                  <c:v>88</c:v>
                </c:pt>
                <c:pt idx="10">
                  <c:v>87</c:v>
                </c:pt>
                <c:pt idx="11">
                  <c:v>61</c:v>
                </c:pt>
                <c:pt idx="12">
                  <c:v>83</c:v>
                </c:pt>
                <c:pt idx="13">
                  <c:v>71</c:v>
                </c:pt>
                <c:pt idx="14">
                  <c:v>82</c:v>
                </c:pt>
                <c:pt idx="15">
                  <c:v>80</c:v>
                </c:pt>
                <c:pt idx="16">
                  <c:v>85</c:v>
                </c:pt>
                <c:pt idx="17">
                  <c:v>77</c:v>
                </c:pt>
                <c:pt idx="18">
                  <c:v>94</c:v>
                </c:pt>
                <c:pt idx="19">
                  <c:v>87</c:v>
                </c:pt>
              </c:numCache>
            </c:numRef>
          </c:xVal>
          <c:yVal>
            <c:numRef>
              <c:f>shoot_leaf_area!$AC$6:$AC$25</c:f>
              <c:numCache>
                <c:formatCode>General</c:formatCode>
                <c:ptCount val="20"/>
                <c:pt idx="0">
                  <c:v>53.517397881996963</c:v>
                </c:pt>
                <c:pt idx="1">
                  <c:v>52.360313504532805</c:v>
                </c:pt>
                <c:pt idx="2">
                  <c:v>62.274327998930133</c:v>
                </c:pt>
                <c:pt idx="3">
                  <c:v>54.946668394006124</c:v>
                </c:pt>
                <c:pt idx="4">
                  <c:v>62.540325605821891</c:v>
                </c:pt>
                <c:pt idx="5">
                  <c:v>62.736308711752095</c:v>
                </c:pt>
                <c:pt idx="6">
                  <c:v>53.8495624238396</c:v>
                </c:pt>
                <c:pt idx="7">
                  <c:v>58.896065766294768</c:v>
                </c:pt>
                <c:pt idx="8">
                  <c:v>62.237033293322384</c:v>
                </c:pt>
                <c:pt idx="9">
                  <c:v>49.514864550182416</c:v>
                </c:pt>
                <c:pt idx="10">
                  <c:v>62.407895175540965</c:v>
                </c:pt>
                <c:pt idx="11">
                  <c:v>34.540911930043727</c:v>
                </c:pt>
                <c:pt idx="12">
                  <c:v>53.827035587032057</c:v>
                </c:pt>
                <c:pt idx="13">
                  <c:v>50.034470872113069</c:v>
                </c:pt>
                <c:pt idx="14">
                  <c:v>58.02091713596139</c:v>
                </c:pt>
                <c:pt idx="15">
                  <c:v>55.68258616805587</c:v>
                </c:pt>
                <c:pt idx="16">
                  <c:v>46.141814389989591</c:v>
                </c:pt>
                <c:pt idx="17">
                  <c:v>59.580677367329706</c:v>
                </c:pt>
                <c:pt idx="18">
                  <c:v>55.607527466550643</c:v>
                </c:pt>
                <c:pt idx="19">
                  <c:v>57.402730266312872</c:v>
                </c:pt>
              </c:numCache>
            </c:numRef>
          </c:yVal>
        </c:ser>
        <c:ser>
          <c:idx val="1"/>
          <c:order val="1"/>
          <c:tx>
            <c:v>Middle</c:v>
          </c:tx>
          <c:spPr>
            <a:ln w="28575">
              <a:noFill/>
            </a:ln>
          </c:spPr>
          <c:xVal>
            <c:numRef>
              <c:f>shoot_leaf_area!$C$6:$C$25</c:f>
              <c:numCache>
                <c:formatCode>General</c:formatCode>
                <c:ptCount val="20"/>
                <c:pt idx="0">
                  <c:v>60</c:v>
                </c:pt>
                <c:pt idx="1">
                  <c:v>91</c:v>
                </c:pt>
                <c:pt idx="2">
                  <c:v>90</c:v>
                </c:pt>
                <c:pt idx="3">
                  <c:v>92</c:v>
                </c:pt>
                <c:pt idx="4">
                  <c:v>96</c:v>
                </c:pt>
                <c:pt idx="5">
                  <c:v>71</c:v>
                </c:pt>
                <c:pt idx="6">
                  <c:v>79</c:v>
                </c:pt>
                <c:pt idx="7">
                  <c:v>112</c:v>
                </c:pt>
                <c:pt idx="8">
                  <c:v>106</c:v>
                </c:pt>
                <c:pt idx="9">
                  <c:v>88</c:v>
                </c:pt>
                <c:pt idx="10">
                  <c:v>87</c:v>
                </c:pt>
                <c:pt idx="11">
                  <c:v>61</c:v>
                </c:pt>
                <c:pt idx="12">
                  <c:v>83</c:v>
                </c:pt>
                <c:pt idx="13">
                  <c:v>71</c:v>
                </c:pt>
                <c:pt idx="14">
                  <c:v>82</c:v>
                </c:pt>
                <c:pt idx="15">
                  <c:v>80</c:v>
                </c:pt>
                <c:pt idx="16">
                  <c:v>85</c:v>
                </c:pt>
                <c:pt idx="17">
                  <c:v>77</c:v>
                </c:pt>
                <c:pt idx="18">
                  <c:v>94</c:v>
                </c:pt>
                <c:pt idx="19">
                  <c:v>87</c:v>
                </c:pt>
              </c:numCache>
            </c:numRef>
          </c:xVal>
          <c:yVal>
            <c:numRef>
              <c:f>shoot_leaf_area!$AD$6:$AD$25</c:f>
              <c:numCache>
                <c:formatCode>General</c:formatCode>
                <c:ptCount val="20"/>
                <c:pt idx="0">
                  <c:v>35.816944024205746</c:v>
                </c:pt>
                <c:pt idx="1">
                  <c:v>37.616932134214608</c:v>
                </c:pt>
                <c:pt idx="2">
                  <c:v>33.82516827887487</c:v>
                </c:pt>
                <c:pt idx="3">
                  <c:v>34.352463617912512</c:v>
                </c:pt>
                <c:pt idx="4">
                  <c:v>24.878085377747766</c:v>
                </c:pt>
                <c:pt idx="5">
                  <c:v>22.568700058468131</c:v>
                </c:pt>
                <c:pt idx="6">
                  <c:v>32.192311953029815</c:v>
                </c:pt>
                <c:pt idx="7">
                  <c:v>27.081620669406924</c:v>
                </c:pt>
                <c:pt idx="8">
                  <c:v>20.772000758102223</c:v>
                </c:pt>
                <c:pt idx="9">
                  <c:v>40.914383295816187</c:v>
                </c:pt>
                <c:pt idx="10">
                  <c:v>33.491147934518054</c:v>
                </c:pt>
                <c:pt idx="11">
                  <c:v>50.655840099937542</c:v>
                </c:pt>
                <c:pt idx="12">
                  <c:v>38.954383495359167</c:v>
                </c:pt>
                <c:pt idx="13">
                  <c:v>27.507755946225437</c:v>
                </c:pt>
                <c:pt idx="14">
                  <c:v>31.842316975060342</c:v>
                </c:pt>
                <c:pt idx="15">
                  <c:v>31.076819103401665</c:v>
                </c:pt>
                <c:pt idx="16">
                  <c:v>37.539103232533897</c:v>
                </c:pt>
                <c:pt idx="17">
                  <c:v>26.95645495737654</c:v>
                </c:pt>
                <c:pt idx="18">
                  <c:v>34.994017186990099</c:v>
                </c:pt>
                <c:pt idx="19">
                  <c:v>33.351449854534991</c:v>
                </c:pt>
              </c:numCache>
            </c:numRef>
          </c:yVal>
        </c:ser>
        <c:ser>
          <c:idx val="2"/>
          <c:order val="2"/>
          <c:tx>
            <c:v>Lower</c:v>
          </c:tx>
          <c:spPr>
            <a:ln w="28575">
              <a:noFill/>
            </a:ln>
          </c:spPr>
          <c:xVal>
            <c:numRef>
              <c:f>shoot_leaf_area!$C$6:$C$25</c:f>
              <c:numCache>
                <c:formatCode>General</c:formatCode>
                <c:ptCount val="20"/>
                <c:pt idx="0">
                  <c:v>60</c:v>
                </c:pt>
                <c:pt idx="1">
                  <c:v>91</c:v>
                </c:pt>
                <c:pt idx="2">
                  <c:v>90</c:v>
                </c:pt>
                <c:pt idx="3">
                  <c:v>92</c:v>
                </c:pt>
                <c:pt idx="4">
                  <c:v>96</c:v>
                </c:pt>
                <c:pt idx="5">
                  <c:v>71</c:v>
                </c:pt>
                <c:pt idx="6">
                  <c:v>79</c:v>
                </c:pt>
                <c:pt idx="7">
                  <c:v>112</c:v>
                </c:pt>
                <c:pt idx="8">
                  <c:v>106</c:v>
                </c:pt>
                <c:pt idx="9">
                  <c:v>88</c:v>
                </c:pt>
                <c:pt idx="10">
                  <c:v>87</c:v>
                </c:pt>
                <c:pt idx="11">
                  <c:v>61</c:v>
                </c:pt>
                <c:pt idx="12">
                  <c:v>83</c:v>
                </c:pt>
                <c:pt idx="13">
                  <c:v>71</c:v>
                </c:pt>
                <c:pt idx="14">
                  <c:v>82</c:v>
                </c:pt>
                <c:pt idx="15">
                  <c:v>80</c:v>
                </c:pt>
                <c:pt idx="16">
                  <c:v>85</c:v>
                </c:pt>
                <c:pt idx="17">
                  <c:v>77</c:v>
                </c:pt>
                <c:pt idx="18">
                  <c:v>94</c:v>
                </c:pt>
                <c:pt idx="19">
                  <c:v>87</c:v>
                </c:pt>
              </c:numCache>
            </c:numRef>
          </c:xVal>
          <c:yVal>
            <c:numRef>
              <c:f>shoot_leaf_area!$AE$6:$AE$25</c:f>
              <c:numCache>
                <c:formatCode>General</c:formatCode>
                <c:ptCount val="20"/>
                <c:pt idx="0">
                  <c:v>10.665658093797276</c:v>
                </c:pt>
                <c:pt idx="1">
                  <c:v>10.022754361252574</c:v>
                </c:pt>
                <c:pt idx="2">
                  <c:v>3.900503722194979</c:v>
                </c:pt>
                <c:pt idx="3">
                  <c:v>10.700867988081356</c:v>
                </c:pt>
                <c:pt idx="4">
                  <c:v>12.581589016430335</c:v>
                </c:pt>
                <c:pt idx="5">
                  <c:v>14.694991229779767</c:v>
                </c:pt>
                <c:pt idx="6">
                  <c:v>13.958125623130609</c:v>
                </c:pt>
                <c:pt idx="7">
                  <c:v>14.022313564298297</c:v>
                </c:pt>
                <c:pt idx="8">
                  <c:v>16.990965948575401</c:v>
                </c:pt>
                <c:pt idx="9">
                  <c:v>9.5707521540013989</c:v>
                </c:pt>
                <c:pt idx="10">
                  <c:v>4.1009568899409858</c:v>
                </c:pt>
                <c:pt idx="11">
                  <c:v>14.803247970018738</c:v>
                </c:pt>
                <c:pt idx="12">
                  <c:v>7.2185809176087607</c:v>
                </c:pt>
                <c:pt idx="13">
                  <c:v>22.457773181661501</c:v>
                </c:pt>
                <c:pt idx="14">
                  <c:v>10.13676588897828</c:v>
                </c:pt>
                <c:pt idx="15">
                  <c:v>13.240594728542465</c:v>
                </c:pt>
                <c:pt idx="16">
                  <c:v>16.319082377476541</c:v>
                </c:pt>
                <c:pt idx="17">
                  <c:v>13.462867675293758</c:v>
                </c:pt>
                <c:pt idx="18">
                  <c:v>9.3984553464592633</c:v>
                </c:pt>
                <c:pt idx="19">
                  <c:v>9.2458198791521493</c:v>
                </c:pt>
              </c:numCache>
            </c:numRef>
          </c:yVal>
        </c:ser>
        <c:axId val="44694912"/>
        <c:axId val="45745664"/>
      </c:scatterChart>
      <c:valAx>
        <c:axId val="446949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h, cm</a:t>
                </a:r>
              </a:p>
            </c:rich>
          </c:tx>
        </c:title>
        <c:numFmt formatCode="General" sourceLinked="1"/>
        <c:tickLblPos val="nextTo"/>
        <c:crossAx val="45745664"/>
        <c:crosses val="autoZero"/>
        <c:crossBetween val="midCat"/>
      </c:valAx>
      <c:valAx>
        <c:axId val="4574566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Proportion of total leaf area</a:t>
                </a:r>
              </a:p>
            </c:rich>
          </c:tx>
        </c:title>
        <c:numFmt formatCode="General" sourceLinked="1"/>
        <c:tickLblPos val="nextTo"/>
        <c:crossAx val="4469491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en-US"/>
              <a:t>2nd yr shoots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v>Upper</c:v>
          </c:tx>
          <c:spPr>
            <a:ln w="28575">
              <a:noFill/>
            </a:ln>
          </c:spPr>
          <c:xVal>
            <c:numRef>
              <c:f>shoot_leaf_area!$C$27:$C$46</c:f>
              <c:numCache>
                <c:formatCode>General</c:formatCode>
                <c:ptCount val="20"/>
                <c:pt idx="0">
                  <c:v>98</c:v>
                </c:pt>
                <c:pt idx="1">
                  <c:v>84</c:v>
                </c:pt>
                <c:pt idx="2">
                  <c:v>89</c:v>
                </c:pt>
                <c:pt idx="3">
                  <c:v>105</c:v>
                </c:pt>
                <c:pt idx="4">
                  <c:v>69</c:v>
                </c:pt>
                <c:pt idx="5">
                  <c:v>107</c:v>
                </c:pt>
                <c:pt idx="6">
                  <c:v>72</c:v>
                </c:pt>
                <c:pt idx="7">
                  <c:v>100</c:v>
                </c:pt>
                <c:pt idx="8">
                  <c:v>89</c:v>
                </c:pt>
                <c:pt idx="9">
                  <c:v>99</c:v>
                </c:pt>
                <c:pt idx="10">
                  <c:v>57</c:v>
                </c:pt>
                <c:pt idx="11">
                  <c:v>95</c:v>
                </c:pt>
                <c:pt idx="12">
                  <c:v>70</c:v>
                </c:pt>
                <c:pt idx="13">
                  <c:v>83</c:v>
                </c:pt>
                <c:pt idx="14">
                  <c:v>89</c:v>
                </c:pt>
                <c:pt idx="15">
                  <c:v>110</c:v>
                </c:pt>
                <c:pt idx="16">
                  <c:v>85</c:v>
                </c:pt>
                <c:pt idx="17">
                  <c:v>83</c:v>
                </c:pt>
                <c:pt idx="18">
                  <c:v>83</c:v>
                </c:pt>
                <c:pt idx="19">
                  <c:v>91</c:v>
                </c:pt>
              </c:numCache>
            </c:numRef>
          </c:xVal>
          <c:yVal>
            <c:numRef>
              <c:f>shoot_leaf_area!$AC$27:$AC$46</c:f>
              <c:numCache>
                <c:formatCode>General</c:formatCode>
                <c:ptCount val="20"/>
                <c:pt idx="0">
                  <c:v>59.633607075173735</c:v>
                </c:pt>
                <c:pt idx="1">
                  <c:v>48.528776756523349</c:v>
                </c:pt>
                <c:pt idx="2">
                  <c:v>51.930523703898643</c:v>
                </c:pt>
                <c:pt idx="3">
                  <c:v>42.79862190664258</c:v>
                </c:pt>
                <c:pt idx="4">
                  <c:v>33.718104495747269</c:v>
                </c:pt>
                <c:pt idx="5">
                  <c:v>41.906803802212956</c:v>
                </c:pt>
                <c:pt idx="6">
                  <c:v>38.606921584579766</c:v>
                </c:pt>
                <c:pt idx="7">
                  <c:v>42.55393878575012</c:v>
                </c:pt>
                <c:pt idx="8">
                  <c:v>54.658772203178565</c:v>
                </c:pt>
                <c:pt idx="9">
                  <c:v>46.158803528967312</c:v>
                </c:pt>
                <c:pt idx="10">
                  <c:v>50.942217595002603</c:v>
                </c:pt>
                <c:pt idx="11">
                  <c:v>35.105902362539524</c:v>
                </c:pt>
                <c:pt idx="12">
                  <c:v>42.948786868795466</c:v>
                </c:pt>
                <c:pt idx="13">
                  <c:v>37.062360733799331</c:v>
                </c:pt>
                <c:pt idx="14">
                  <c:v>22.580934445341221</c:v>
                </c:pt>
                <c:pt idx="15">
                  <c:v>28.58545996667544</c:v>
                </c:pt>
                <c:pt idx="16">
                  <c:v>44.333781025971994</c:v>
                </c:pt>
                <c:pt idx="17">
                  <c:v>33.340151778591448</c:v>
                </c:pt>
                <c:pt idx="18">
                  <c:v>48.185000196641369</c:v>
                </c:pt>
                <c:pt idx="19">
                  <c:v>32.107343955912299</c:v>
                </c:pt>
              </c:numCache>
            </c:numRef>
          </c:yVal>
        </c:ser>
        <c:ser>
          <c:idx val="1"/>
          <c:order val="1"/>
          <c:tx>
            <c:v>Middle</c:v>
          </c:tx>
          <c:spPr>
            <a:ln w="28575">
              <a:noFill/>
            </a:ln>
          </c:spPr>
          <c:xVal>
            <c:numRef>
              <c:f>shoot_leaf_area!$C$27:$C$46</c:f>
              <c:numCache>
                <c:formatCode>General</c:formatCode>
                <c:ptCount val="20"/>
                <c:pt idx="0">
                  <c:v>98</c:v>
                </c:pt>
                <c:pt idx="1">
                  <c:v>84</c:v>
                </c:pt>
                <c:pt idx="2">
                  <c:v>89</c:v>
                </c:pt>
                <c:pt idx="3">
                  <c:v>105</c:v>
                </c:pt>
                <c:pt idx="4">
                  <c:v>69</c:v>
                </c:pt>
                <c:pt idx="5">
                  <c:v>107</c:v>
                </c:pt>
                <c:pt idx="6">
                  <c:v>72</c:v>
                </c:pt>
                <c:pt idx="7">
                  <c:v>100</c:v>
                </c:pt>
                <c:pt idx="8">
                  <c:v>89</c:v>
                </c:pt>
                <c:pt idx="9">
                  <c:v>99</c:v>
                </c:pt>
                <c:pt idx="10">
                  <c:v>57</c:v>
                </c:pt>
                <c:pt idx="11">
                  <c:v>95</c:v>
                </c:pt>
                <c:pt idx="12">
                  <c:v>70</c:v>
                </c:pt>
                <c:pt idx="13">
                  <c:v>83</c:v>
                </c:pt>
                <c:pt idx="14">
                  <c:v>89</c:v>
                </c:pt>
                <c:pt idx="15">
                  <c:v>110</c:v>
                </c:pt>
                <c:pt idx="16">
                  <c:v>85</c:v>
                </c:pt>
                <c:pt idx="17">
                  <c:v>83</c:v>
                </c:pt>
                <c:pt idx="18">
                  <c:v>83</c:v>
                </c:pt>
                <c:pt idx="19">
                  <c:v>91</c:v>
                </c:pt>
              </c:numCache>
            </c:numRef>
          </c:xVal>
          <c:yVal>
            <c:numRef>
              <c:f>shoot_leaf_area!$AD$27:$AD$46</c:f>
              <c:numCache>
                <c:formatCode>General</c:formatCode>
                <c:ptCount val="20"/>
                <c:pt idx="0">
                  <c:v>30.574857864813644</c:v>
                </c:pt>
                <c:pt idx="1">
                  <c:v>37.733637653445193</c:v>
                </c:pt>
                <c:pt idx="2">
                  <c:v>34.832136546486709</c:v>
                </c:pt>
                <c:pt idx="3">
                  <c:v>51.172219654636365</c:v>
                </c:pt>
                <c:pt idx="4">
                  <c:v>53.037667071688944</c:v>
                </c:pt>
                <c:pt idx="5">
                  <c:v>38.374464001919101</c:v>
                </c:pt>
                <c:pt idx="6">
                  <c:v>46.742599662056456</c:v>
                </c:pt>
                <c:pt idx="7">
                  <c:v>32.779729051680881</c:v>
                </c:pt>
                <c:pt idx="8">
                  <c:v>32.460787368858412</c:v>
                </c:pt>
                <c:pt idx="9">
                  <c:v>44.172092713171395</c:v>
                </c:pt>
                <c:pt idx="10">
                  <c:v>39.177511712649668</c:v>
                </c:pt>
                <c:pt idx="11">
                  <c:v>40.713279651332748</c:v>
                </c:pt>
                <c:pt idx="12">
                  <c:v>42.912948428484391</c:v>
                </c:pt>
                <c:pt idx="13">
                  <c:v>35.179023839321147</c:v>
                </c:pt>
                <c:pt idx="14">
                  <c:v>51.766657698861081</c:v>
                </c:pt>
                <c:pt idx="15">
                  <c:v>54.082259054634754</c:v>
                </c:pt>
                <c:pt idx="16">
                  <c:v>39.374858279116012</c:v>
                </c:pt>
                <c:pt idx="17">
                  <c:v>50.043978971914825</c:v>
                </c:pt>
                <c:pt idx="18">
                  <c:v>39.127698902741173</c:v>
                </c:pt>
                <c:pt idx="19">
                  <c:v>43.382852122519061</c:v>
                </c:pt>
              </c:numCache>
            </c:numRef>
          </c:yVal>
        </c:ser>
        <c:ser>
          <c:idx val="2"/>
          <c:order val="2"/>
          <c:tx>
            <c:v>Lower</c:v>
          </c:tx>
          <c:spPr>
            <a:ln w="28575">
              <a:noFill/>
            </a:ln>
          </c:spPr>
          <c:xVal>
            <c:numRef>
              <c:f>shoot_leaf_area!$C$27:$C$46</c:f>
              <c:numCache>
                <c:formatCode>General</c:formatCode>
                <c:ptCount val="20"/>
                <c:pt idx="0">
                  <c:v>98</c:v>
                </c:pt>
                <c:pt idx="1">
                  <c:v>84</c:v>
                </c:pt>
                <c:pt idx="2">
                  <c:v>89</c:v>
                </c:pt>
                <c:pt idx="3">
                  <c:v>105</c:v>
                </c:pt>
                <c:pt idx="4">
                  <c:v>69</c:v>
                </c:pt>
                <c:pt idx="5">
                  <c:v>107</c:v>
                </c:pt>
                <c:pt idx="6">
                  <c:v>72</c:v>
                </c:pt>
                <c:pt idx="7">
                  <c:v>100</c:v>
                </c:pt>
                <c:pt idx="8">
                  <c:v>89</c:v>
                </c:pt>
                <c:pt idx="9">
                  <c:v>99</c:v>
                </c:pt>
                <c:pt idx="10">
                  <c:v>57</c:v>
                </c:pt>
                <c:pt idx="11">
                  <c:v>95</c:v>
                </c:pt>
                <c:pt idx="12">
                  <c:v>70</c:v>
                </c:pt>
                <c:pt idx="13">
                  <c:v>83</c:v>
                </c:pt>
                <c:pt idx="14">
                  <c:v>89</c:v>
                </c:pt>
                <c:pt idx="15">
                  <c:v>110</c:v>
                </c:pt>
                <c:pt idx="16">
                  <c:v>85</c:v>
                </c:pt>
                <c:pt idx="17">
                  <c:v>83</c:v>
                </c:pt>
                <c:pt idx="18">
                  <c:v>83</c:v>
                </c:pt>
                <c:pt idx="19">
                  <c:v>91</c:v>
                </c:pt>
              </c:numCache>
            </c:numRef>
          </c:xVal>
          <c:yVal>
            <c:numRef>
              <c:f>shoot_leaf_area!$AE$27:$AE$46</c:f>
              <c:numCache>
                <c:formatCode>General</c:formatCode>
                <c:ptCount val="20"/>
                <c:pt idx="0">
                  <c:v>9.7915350600126327</c:v>
                </c:pt>
                <c:pt idx="1">
                  <c:v>13.737585590031461</c:v>
                </c:pt>
                <c:pt idx="2">
                  <c:v>13.237339749614646</c:v>
                </c:pt>
                <c:pt idx="3">
                  <c:v>6.0291584387210602</c:v>
                </c:pt>
                <c:pt idx="4">
                  <c:v>13.244228432563791</c:v>
                </c:pt>
                <c:pt idx="5">
                  <c:v>19.718732195867943</c:v>
                </c:pt>
                <c:pt idx="6">
                  <c:v>14.650478753363794</c:v>
                </c:pt>
                <c:pt idx="7">
                  <c:v>24.666332162568992</c:v>
                </c:pt>
                <c:pt idx="8">
                  <c:v>12.88044042796302</c:v>
                </c:pt>
                <c:pt idx="9">
                  <c:v>9.6691037578612828</c:v>
                </c:pt>
                <c:pt idx="10">
                  <c:v>9.8802706923477359</c:v>
                </c:pt>
                <c:pt idx="11">
                  <c:v>24.180817986127721</c:v>
                </c:pt>
                <c:pt idx="12">
                  <c:v>14.138264702720138</c:v>
                </c:pt>
                <c:pt idx="13">
                  <c:v>27.758615426879523</c:v>
                </c:pt>
                <c:pt idx="14">
                  <c:v>25.652407855797687</c:v>
                </c:pt>
                <c:pt idx="15">
                  <c:v>17.33228097868982</c:v>
                </c:pt>
                <c:pt idx="16">
                  <c:v>16.291360694912001</c:v>
                </c:pt>
                <c:pt idx="17">
                  <c:v>16.615869249493731</c:v>
                </c:pt>
                <c:pt idx="18">
                  <c:v>12.687300900617451</c:v>
                </c:pt>
                <c:pt idx="19">
                  <c:v>24.509803921568626</c:v>
                </c:pt>
              </c:numCache>
            </c:numRef>
          </c:yVal>
        </c:ser>
        <c:axId val="45771776"/>
        <c:axId val="45790336"/>
      </c:scatterChart>
      <c:valAx>
        <c:axId val="457717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h, cm</a:t>
                </a:r>
              </a:p>
            </c:rich>
          </c:tx>
        </c:title>
        <c:numFmt formatCode="General" sourceLinked="1"/>
        <c:tickLblPos val="nextTo"/>
        <c:crossAx val="45790336"/>
        <c:crosses val="autoZero"/>
        <c:crossBetween val="midCat"/>
      </c:valAx>
      <c:valAx>
        <c:axId val="4579033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Proportion of total leaf area</a:t>
                </a:r>
              </a:p>
            </c:rich>
          </c:tx>
        </c:title>
        <c:numFmt formatCode="General" sourceLinked="1"/>
        <c:tickLblPos val="nextTo"/>
        <c:crossAx val="4577177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barChart>
        <c:barDir val="col"/>
        <c:grouping val="clustered"/>
        <c:ser>
          <c:idx val="0"/>
          <c:order val="0"/>
          <c:tx>
            <c:v>1st yr shoot</c:v>
          </c:tx>
          <c:cat>
            <c:numRef>
              <c:f>shoot_leaf_area!$AN$5:$AN$17</c:f>
              <c:numCache>
                <c:formatCode>General</c:formatCode>
                <c:ptCount val="13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</c:numCache>
            </c:numRef>
          </c:cat>
          <c:val>
            <c:numRef>
              <c:f>shoot_leaf_area!$AP$5:$AP$17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v>2nd yr shoot</c:v>
          </c:tx>
          <c:cat>
            <c:numRef>
              <c:f>shoot_leaf_area!$AN$5:$AN$17</c:f>
              <c:numCache>
                <c:formatCode>General</c:formatCode>
                <c:ptCount val="13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</c:numCache>
            </c:numRef>
          </c:cat>
          <c:val>
            <c:numRef>
              <c:f>shoot_leaf_area!$AR$5:$AR$17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</c:ser>
        <c:axId val="45811584"/>
        <c:axId val="45830144"/>
      </c:barChart>
      <c:catAx>
        <c:axId val="458115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Leaf area, m2</a:t>
                </a:r>
              </a:p>
            </c:rich>
          </c:tx>
        </c:title>
        <c:numFmt formatCode="General" sourceLinked="1"/>
        <c:tickLblPos val="nextTo"/>
        <c:crossAx val="45830144"/>
        <c:crosses val="autoZero"/>
        <c:auto val="1"/>
        <c:lblAlgn val="ctr"/>
        <c:lblOffset val="100"/>
      </c:catAx>
      <c:valAx>
        <c:axId val="4583014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</c:title>
        <c:numFmt formatCode="General" sourceLinked="1"/>
        <c:tickLblPos val="nextTo"/>
        <c:crossAx val="458115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tx>
            <c:v>1st yr shoot</c:v>
          </c:tx>
          <c:spPr>
            <a:ln w="28575">
              <a:noFill/>
            </a:ln>
          </c:spPr>
          <c:trendline>
            <c:trendlineType val="power"/>
            <c:dispRSqr val="1"/>
            <c:dispEq val="1"/>
            <c:trendlineLbl>
              <c:layout>
                <c:manualLayout>
                  <c:x val="0.20543934674385625"/>
                  <c:y val="5.0227112778095148E-2"/>
                </c:manualLayout>
              </c:layout>
              <c:numFmt formatCode="General" sourceLinked="0"/>
            </c:trendlineLbl>
          </c:trendline>
          <c:xVal>
            <c:numRef>
              <c:f>shoot_leaf_area!$C$6:$C$25</c:f>
              <c:numCache>
                <c:formatCode>General</c:formatCode>
                <c:ptCount val="20"/>
                <c:pt idx="0">
                  <c:v>60</c:v>
                </c:pt>
                <c:pt idx="1">
                  <c:v>91</c:v>
                </c:pt>
                <c:pt idx="2">
                  <c:v>90</c:v>
                </c:pt>
                <c:pt idx="3">
                  <c:v>92</c:v>
                </c:pt>
                <c:pt idx="4">
                  <c:v>96</c:v>
                </c:pt>
                <c:pt idx="5">
                  <c:v>71</c:v>
                </c:pt>
                <c:pt idx="6">
                  <c:v>79</c:v>
                </c:pt>
                <c:pt idx="7">
                  <c:v>112</c:v>
                </c:pt>
                <c:pt idx="8">
                  <c:v>106</c:v>
                </c:pt>
                <c:pt idx="9">
                  <c:v>88</c:v>
                </c:pt>
                <c:pt idx="10">
                  <c:v>87</c:v>
                </c:pt>
                <c:pt idx="11">
                  <c:v>61</c:v>
                </c:pt>
                <c:pt idx="12">
                  <c:v>83</c:v>
                </c:pt>
                <c:pt idx="13">
                  <c:v>71</c:v>
                </c:pt>
                <c:pt idx="14">
                  <c:v>82</c:v>
                </c:pt>
                <c:pt idx="15">
                  <c:v>80</c:v>
                </c:pt>
                <c:pt idx="16">
                  <c:v>85</c:v>
                </c:pt>
                <c:pt idx="17">
                  <c:v>77</c:v>
                </c:pt>
                <c:pt idx="18">
                  <c:v>94</c:v>
                </c:pt>
                <c:pt idx="19">
                  <c:v>87</c:v>
                </c:pt>
              </c:numCache>
            </c:numRef>
          </c:xVal>
          <c:yVal>
            <c:numRef>
              <c:f>shoot_leaf_area!$AB$6:$AB$25</c:f>
              <c:numCache>
                <c:formatCode>General</c:formatCode>
                <c:ptCount val="20"/>
                <c:pt idx="0">
                  <c:v>4.7101172778602892E-3</c:v>
                </c:pt>
                <c:pt idx="1">
                  <c:v>4.9322623703524138E-2</c:v>
                </c:pt>
                <c:pt idx="2">
                  <c:v>3.9962957978154266E-2</c:v>
                </c:pt>
                <c:pt idx="3">
                  <c:v>4.1252717777386809E-2</c:v>
                </c:pt>
                <c:pt idx="4">
                  <c:v>4.7489525867322087E-2</c:v>
                </c:pt>
                <c:pt idx="5">
                  <c:v>9.1405490743952898E-3</c:v>
                </c:pt>
                <c:pt idx="6">
                  <c:v>1.608102445811075E-2</c:v>
                </c:pt>
                <c:pt idx="7">
                  <c:v>7.5844645652383441E-2</c:v>
                </c:pt>
                <c:pt idx="8">
                  <c:v>5.6396706801248489E-2</c:v>
                </c:pt>
                <c:pt idx="9">
                  <c:v>2.2950242394354805E-2</c:v>
                </c:pt>
                <c:pt idx="10">
                  <c:v>5.3430615550250998E-2</c:v>
                </c:pt>
                <c:pt idx="11">
                  <c:v>5.7041586700864776E-3</c:v>
                </c:pt>
                <c:pt idx="12">
                  <c:v>8.0994777668379703E-2</c:v>
                </c:pt>
                <c:pt idx="13">
                  <c:v>1.0335892755728212E-2</c:v>
                </c:pt>
                <c:pt idx="14">
                  <c:v>1.1071625900870534E-2</c:v>
                </c:pt>
                <c:pt idx="15">
                  <c:v>3.163118093255949E-2</c:v>
                </c:pt>
                <c:pt idx="16">
                  <c:v>1.0250383818762518E-2</c:v>
                </c:pt>
                <c:pt idx="17">
                  <c:v>2.3196080588131173E-2</c:v>
                </c:pt>
                <c:pt idx="18">
                  <c:v>3.2753485730234219E-2</c:v>
                </c:pt>
                <c:pt idx="19">
                  <c:v>5.5721542486456874E-2</c:v>
                </c:pt>
              </c:numCache>
            </c:numRef>
          </c:yVal>
        </c:ser>
        <c:ser>
          <c:idx val="1"/>
          <c:order val="1"/>
          <c:tx>
            <c:v>2nd yr shoot</c:v>
          </c:tx>
          <c:spPr>
            <a:ln w="28575">
              <a:noFill/>
            </a:ln>
          </c:spPr>
          <c:trendline>
            <c:trendlineType val="power"/>
            <c:dispRSqr val="1"/>
            <c:dispEq val="1"/>
            <c:trendlineLbl>
              <c:layout>
                <c:manualLayout>
                  <c:x val="0.22238059678694402"/>
                  <c:y val="1.2275847222567214E-2"/>
                </c:manualLayout>
              </c:layout>
              <c:numFmt formatCode="General" sourceLinked="0"/>
            </c:trendlineLbl>
          </c:trendline>
          <c:xVal>
            <c:numRef>
              <c:f>shoot_leaf_area!$C$27:$C$46</c:f>
              <c:numCache>
                <c:formatCode>General</c:formatCode>
                <c:ptCount val="20"/>
                <c:pt idx="0">
                  <c:v>98</c:v>
                </c:pt>
                <c:pt idx="1">
                  <c:v>84</c:v>
                </c:pt>
                <c:pt idx="2">
                  <c:v>89</c:v>
                </c:pt>
                <c:pt idx="3">
                  <c:v>105</c:v>
                </c:pt>
                <c:pt idx="4">
                  <c:v>69</c:v>
                </c:pt>
                <c:pt idx="5">
                  <c:v>107</c:v>
                </c:pt>
                <c:pt idx="6">
                  <c:v>72</c:v>
                </c:pt>
                <c:pt idx="7">
                  <c:v>100</c:v>
                </c:pt>
                <c:pt idx="8">
                  <c:v>89</c:v>
                </c:pt>
                <c:pt idx="9">
                  <c:v>99</c:v>
                </c:pt>
                <c:pt idx="10">
                  <c:v>57</c:v>
                </c:pt>
                <c:pt idx="11">
                  <c:v>95</c:v>
                </c:pt>
                <c:pt idx="12">
                  <c:v>70</c:v>
                </c:pt>
                <c:pt idx="13">
                  <c:v>83</c:v>
                </c:pt>
                <c:pt idx="14">
                  <c:v>89</c:v>
                </c:pt>
                <c:pt idx="15">
                  <c:v>110</c:v>
                </c:pt>
                <c:pt idx="16">
                  <c:v>85</c:v>
                </c:pt>
                <c:pt idx="17">
                  <c:v>83</c:v>
                </c:pt>
                <c:pt idx="18">
                  <c:v>83</c:v>
                </c:pt>
                <c:pt idx="19">
                  <c:v>91</c:v>
                </c:pt>
              </c:numCache>
            </c:numRef>
          </c:xVal>
          <c:yVal>
            <c:numRef>
              <c:f>shoot_leaf_area!$AB$27:$AB$46</c:f>
              <c:numCache>
                <c:formatCode>General</c:formatCode>
                <c:ptCount val="20"/>
                <c:pt idx="0">
                  <c:v>7.0223763817276089E-2</c:v>
                </c:pt>
                <c:pt idx="1">
                  <c:v>2.9964135482255804E-2</c:v>
                </c:pt>
                <c:pt idx="2">
                  <c:v>4.9165137233515656E-2</c:v>
                </c:pt>
                <c:pt idx="3">
                  <c:v>8.7986723658401142E-2</c:v>
                </c:pt>
                <c:pt idx="4">
                  <c:v>6.0848765657631311E-3</c:v>
                </c:pt>
                <c:pt idx="5">
                  <c:v>0.12328344385883029</c:v>
                </c:pt>
                <c:pt idx="6">
                  <c:v>2.9535310645300444E-2</c:v>
                </c:pt>
                <c:pt idx="7">
                  <c:v>7.3676543107933909E-2</c:v>
                </c:pt>
                <c:pt idx="8">
                  <c:v>1.7794382350729547E-2</c:v>
                </c:pt>
                <c:pt idx="9">
                  <c:v>8.3175382923078731E-2</c:v>
                </c:pt>
                <c:pt idx="10">
                  <c:v>1.7753717926535503E-2</c:v>
                </c:pt>
                <c:pt idx="11">
                  <c:v>6.9552800818074384E-2</c:v>
                </c:pt>
                <c:pt idx="12">
                  <c:v>5.1575428558471643E-2</c:v>
                </c:pt>
                <c:pt idx="13">
                  <c:v>6.0554872773683453E-2</c:v>
                </c:pt>
                <c:pt idx="14">
                  <c:v>8.2445271670503875E-2</c:v>
                </c:pt>
                <c:pt idx="15">
                  <c:v>0.10538555206469771</c:v>
                </c:pt>
                <c:pt idx="16">
                  <c:v>0.1059696410667576</c:v>
                </c:pt>
                <c:pt idx="17">
                  <c:v>9.036189570791682E-2</c:v>
                </c:pt>
                <c:pt idx="18">
                  <c:v>4.6998832453723924E-2</c:v>
                </c:pt>
                <c:pt idx="19">
                  <c:v>9.2570713294820528E-2</c:v>
                </c:pt>
              </c:numCache>
            </c:numRef>
          </c:yVal>
        </c:ser>
        <c:axId val="45848832"/>
        <c:axId val="45859200"/>
      </c:scatterChart>
      <c:valAx>
        <c:axId val="458488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h, cm</a:t>
                </a:r>
              </a:p>
            </c:rich>
          </c:tx>
        </c:title>
        <c:numFmt formatCode="General" sourceLinked="1"/>
        <c:tickLblPos val="nextTo"/>
        <c:crossAx val="45859200"/>
        <c:crosses val="autoZero"/>
        <c:crossBetween val="midCat"/>
      </c:valAx>
      <c:valAx>
        <c:axId val="4585920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Leaf area, m2</a:t>
                </a:r>
              </a:p>
            </c:rich>
          </c:tx>
        </c:title>
        <c:numFmt formatCode="General" sourceLinked="1"/>
        <c:tickLblPos val="nextTo"/>
        <c:crossAx val="458488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0791666666666653"/>
          <c:y val="0.39702268923701894"/>
          <c:w val="0.26430555555555557"/>
          <c:h val="0.33603555653104339"/>
        </c:manualLayout>
      </c:layout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lineChart>
        <c:grouping val="standard"/>
        <c:ser>
          <c:idx val="0"/>
          <c:order val="0"/>
          <c:tx>
            <c:v>LAI = 4</c:v>
          </c:tx>
          <c:cat>
            <c:strRef>
              <c:f>sampling_simulations!$A$3:$A$6</c:f>
              <c:strCache>
                <c:ptCount val="4"/>
                <c:pt idx="0">
                  <c:v>10+10</c:v>
                </c:pt>
                <c:pt idx="1">
                  <c:v>15+15</c:v>
                </c:pt>
                <c:pt idx="2">
                  <c:v>20+20</c:v>
                </c:pt>
                <c:pt idx="3">
                  <c:v>25+25</c:v>
                </c:pt>
              </c:strCache>
            </c:strRef>
          </c:cat>
          <c:val>
            <c:numRef>
              <c:f>sampling_simulations!$B$3:$B$6</c:f>
              <c:numCache>
                <c:formatCode>General</c:formatCode>
                <c:ptCount val="4"/>
                <c:pt idx="0">
                  <c:v>0.115149767669838</c:v>
                </c:pt>
                <c:pt idx="1">
                  <c:v>8.8822123563731703E-2</c:v>
                </c:pt>
                <c:pt idx="2">
                  <c:v>7.0945499006477897E-2</c:v>
                </c:pt>
                <c:pt idx="3">
                  <c:v>5.7767135278684899E-2</c:v>
                </c:pt>
              </c:numCache>
            </c:numRef>
          </c:val>
        </c:ser>
        <c:ser>
          <c:idx val="1"/>
          <c:order val="1"/>
          <c:tx>
            <c:v>LAI = 3</c:v>
          </c:tx>
          <c:cat>
            <c:strRef>
              <c:f>sampling_simulations!$A$3:$A$6</c:f>
              <c:strCache>
                <c:ptCount val="4"/>
                <c:pt idx="0">
                  <c:v>10+10</c:v>
                </c:pt>
                <c:pt idx="1">
                  <c:v>15+15</c:v>
                </c:pt>
                <c:pt idx="2">
                  <c:v>20+20</c:v>
                </c:pt>
                <c:pt idx="3">
                  <c:v>25+25</c:v>
                </c:pt>
              </c:strCache>
            </c:strRef>
          </c:cat>
          <c:val>
            <c:numRef>
              <c:f>sampling_simulations!$C$3:$C$5</c:f>
              <c:numCache>
                <c:formatCode>General</c:formatCode>
                <c:ptCount val="3"/>
                <c:pt idx="0">
                  <c:v>0.112424742784281</c:v>
                </c:pt>
                <c:pt idx="1">
                  <c:v>8.43283676032444E-2</c:v>
                </c:pt>
                <c:pt idx="2">
                  <c:v>6.2759671788166799E-2</c:v>
                </c:pt>
              </c:numCache>
            </c:numRef>
          </c:val>
        </c:ser>
        <c:ser>
          <c:idx val="2"/>
          <c:order val="2"/>
          <c:tx>
            <c:v>LAI = 2</c:v>
          </c:tx>
          <c:cat>
            <c:strRef>
              <c:f>sampling_simulations!$A$3:$A$6</c:f>
              <c:strCache>
                <c:ptCount val="4"/>
                <c:pt idx="0">
                  <c:v>10+10</c:v>
                </c:pt>
                <c:pt idx="1">
                  <c:v>15+15</c:v>
                </c:pt>
                <c:pt idx="2">
                  <c:v>20+20</c:v>
                </c:pt>
                <c:pt idx="3">
                  <c:v>25+25</c:v>
                </c:pt>
              </c:strCache>
            </c:strRef>
          </c:cat>
          <c:val>
            <c:numRef>
              <c:f>sampling_simulations!$D$3:$D$5</c:f>
              <c:numCache>
                <c:formatCode>General</c:formatCode>
                <c:ptCount val="3"/>
                <c:pt idx="0">
                  <c:v>8.6994986630500995E-2</c:v>
                </c:pt>
                <c:pt idx="1">
                  <c:v>5.7707921847554598E-2</c:v>
                </c:pt>
                <c:pt idx="2">
                  <c:v>3.3370340536872801E-2</c:v>
                </c:pt>
              </c:numCache>
            </c:numRef>
          </c:val>
        </c:ser>
        <c:marker val="1"/>
        <c:axId val="45950848"/>
        <c:axId val="45969408"/>
      </c:lineChart>
      <c:catAx>
        <c:axId val="459508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size</a:t>
                </a:r>
              </a:p>
            </c:rich>
          </c:tx>
        </c:title>
        <c:tickLblPos val="nextTo"/>
        <c:crossAx val="45969408"/>
        <c:crosses val="autoZero"/>
        <c:auto val="1"/>
        <c:lblAlgn val="ctr"/>
        <c:lblOffset val="100"/>
      </c:catAx>
      <c:valAx>
        <c:axId val="4596940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Standard error, proportional</a:t>
                </a:r>
              </a:p>
            </c:rich>
          </c:tx>
        </c:title>
        <c:numFmt formatCode="General" sourceLinked="1"/>
        <c:tickLblPos val="nextTo"/>
        <c:crossAx val="459508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en-US"/>
              <a:t>1st</a:t>
            </a:r>
            <a:r>
              <a:rPr lang="en-US" baseline="0"/>
              <a:t> </a:t>
            </a:r>
            <a:r>
              <a:rPr lang="en-US"/>
              <a:t>yr shoots</a:t>
            </a:r>
          </a:p>
        </c:rich>
      </c:tx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sla!$B$10:$B$12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xVal>
          <c:yVal>
            <c:numRef>
              <c:f>sla!$M$10:$M$12</c:f>
              <c:numCache>
                <c:formatCode>General</c:formatCode>
                <c:ptCount val="3"/>
                <c:pt idx="0">
                  <c:v>18.373260653052608</c:v>
                </c:pt>
                <c:pt idx="1">
                  <c:v>20.738135807760351</c:v>
                </c:pt>
                <c:pt idx="2">
                  <c:v>26.156778548963469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xVal>
            <c:numRef>
              <c:f>sla!$B$16:$B$18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sla!$M$16:$M$18</c:f>
              <c:numCache>
                <c:formatCode>General</c:formatCode>
                <c:ptCount val="3"/>
                <c:pt idx="0">
                  <c:v>19.570138286378889</c:v>
                </c:pt>
                <c:pt idx="1">
                  <c:v>21.012282136988254</c:v>
                </c:pt>
                <c:pt idx="2">
                  <c:v>26.342421090142356</c:v>
                </c:pt>
              </c:numCache>
            </c:numRef>
          </c:yVal>
        </c:ser>
        <c:ser>
          <c:idx val="2"/>
          <c:order val="2"/>
          <c:spPr>
            <a:ln w="28575">
              <a:noFill/>
            </a:ln>
          </c:spPr>
          <c:xVal>
            <c:numRef>
              <c:f>sla!$B$22:$B$24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xVal>
          <c:yVal>
            <c:numRef>
              <c:f>sla!$M$22:$M$24</c:f>
              <c:numCache>
                <c:formatCode>General</c:formatCode>
                <c:ptCount val="3"/>
                <c:pt idx="0">
                  <c:v>21.421047149612171</c:v>
                </c:pt>
                <c:pt idx="1">
                  <c:v>25.706587910439239</c:v>
                </c:pt>
                <c:pt idx="2">
                  <c:v>33.283962439069889</c:v>
                </c:pt>
              </c:numCache>
            </c:numRef>
          </c:yVal>
        </c:ser>
        <c:ser>
          <c:idx val="3"/>
          <c:order val="3"/>
          <c:spPr>
            <a:ln w="28575">
              <a:noFill/>
            </a:ln>
          </c:spPr>
          <c:xVal>
            <c:numRef>
              <c:f>sla!$B$28:$B$30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xVal>
          <c:yVal>
            <c:numRef>
              <c:f>sla!$M$28:$M$30</c:f>
              <c:numCache>
                <c:formatCode>General</c:formatCode>
                <c:ptCount val="3"/>
                <c:pt idx="0">
                  <c:v>17.350998389388803</c:v>
                </c:pt>
                <c:pt idx="1">
                  <c:v>17.702922577538555</c:v>
                </c:pt>
                <c:pt idx="2">
                  <c:v>21.818098947137756</c:v>
                </c:pt>
              </c:numCache>
            </c:numRef>
          </c:yVal>
        </c:ser>
        <c:ser>
          <c:idx val="4"/>
          <c:order val="4"/>
          <c:spPr>
            <a:ln w="28575">
              <a:noFill/>
            </a:ln>
          </c:spPr>
          <c:xVal>
            <c:numRef>
              <c:f>sla!$B$34:$B$36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xVal>
          <c:yVal>
            <c:numRef>
              <c:f>sla!$M$34:$M$36</c:f>
              <c:numCache>
                <c:formatCode>General</c:formatCode>
                <c:ptCount val="3"/>
                <c:pt idx="0">
                  <c:v>22.21849102318048</c:v>
                </c:pt>
                <c:pt idx="1">
                  <c:v>20.21441318364009</c:v>
                </c:pt>
                <c:pt idx="2">
                  <c:v>29.158962117140319</c:v>
                </c:pt>
              </c:numCache>
            </c:numRef>
          </c:yVal>
        </c:ser>
        <c:axId val="148070400"/>
        <c:axId val="43893888"/>
      </c:scatterChart>
      <c:valAx>
        <c:axId val="1480704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Individual</a:t>
                </a:r>
              </a:p>
            </c:rich>
          </c:tx>
        </c:title>
        <c:numFmt formatCode="General" sourceLinked="1"/>
        <c:tickLblPos val="nextTo"/>
        <c:crossAx val="43893888"/>
        <c:crosses val="autoZero"/>
        <c:crossBetween val="midCat"/>
      </c:valAx>
      <c:valAx>
        <c:axId val="438938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SLA, m2/kg</a:t>
                </a:r>
              </a:p>
            </c:rich>
          </c:tx>
        </c:title>
        <c:numFmt formatCode="General" sourceLinked="1"/>
        <c:tickLblPos val="nextTo"/>
        <c:crossAx val="148070400"/>
        <c:crosses val="autoZero"/>
        <c:crossBetween val="midCat"/>
      </c:valAx>
    </c:plotArea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lineChart>
        <c:grouping val="standard"/>
        <c:ser>
          <c:idx val="0"/>
          <c:order val="0"/>
          <c:tx>
            <c:v>LAI = 4</c:v>
          </c:tx>
          <c:cat>
            <c:strRef>
              <c:f>sampling_simulations!$A$3:$A$6</c:f>
              <c:strCache>
                <c:ptCount val="4"/>
                <c:pt idx="0">
                  <c:v>10+10</c:v>
                </c:pt>
                <c:pt idx="1">
                  <c:v>15+15</c:v>
                </c:pt>
                <c:pt idx="2">
                  <c:v>20+20</c:v>
                </c:pt>
                <c:pt idx="3">
                  <c:v>25+25</c:v>
                </c:pt>
              </c:strCache>
            </c:strRef>
          </c:cat>
          <c:val>
            <c:numRef>
              <c:f>sampling_simulations!$B$10:$B$13</c:f>
              <c:numCache>
                <c:formatCode>General</c:formatCode>
                <c:ptCount val="4"/>
                <c:pt idx="0">
                  <c:v>0.13014454952586699</c:v>
                </c:pt>
                <c:pt idx="1">
                  <c:v>9.8259447464389305E-2</c:v>
                </c:pt>
                <c:pt idx="2">
                  <c:v>8.1910075596128895E-2</c:v>
                </c:pt>
                <c:pt idx="3">
                  <c:v>6.7267322316407502E-2</c:v>
                </c:pt>
              </c:numCache>
            </c:numRef>
          </c:val>
        </c:ser>
        <c:ser>
          <c:idx val="1"/>
          <c:order val="1"/>
          <c:tx>
            <c:v>LAI = 3</c:v>
          </c:tx>
          <c:cat>
            <c:strRef>
              <c:f>sampling_simulations!$A$3:$A$6</c:f>
              <c:strCache>
                <c:ptCount val="4"/>
                <c:pt idx="0">
                  <c:v>10+10</c:v>
                </c:pt>
                <c:pt idx="1">
                  <c:v>15+15</c:v>
                </c:pt>
                <c:pt idx="2">
                  <c:v>20+20</c:v>
                </c:pt>
                <c:pt idx="3">
                  <c:v>25+25</c:v>
                </c:pt>
              </c:strCache>
            </c:strRef>
          </c:cat>
          <c:val>
            <c:numRef>
              <c:f>sampling_simulations!$C$10:$C$13</c:f>
              <c:numCache>
                <c:formatCode>General</c:formatCode>
                <c:ptCount val="4"/>
                <c:pt idx="0">
                  <c:v>0.109863377711266</c:v>
                </c:pt>
                <c:pt idx="1">
                  <c:v>9.0377924758093794E-2</c:v>
                </c:pt>
                <c:pt idx="2">
                  <c:v>7.4770740492865098E-2</c:v>
                </c:pt>
              </c:numCache>
            </c:numRef>
          </c:val>
        </c:ser>
        <c:ser>
          <c:idx val="2"/>
          <c:order val="2"/>
          <c:tx>
            <c:v>LAI = 2</c:v>
          </c:tx>
          <c:cat>
            <c:strRef>
              <c:f>sampling_simulations!$A$3:$A$6</c:f>
              <c:strCache>
                <c:ptCount val="4"/>
                <c:pt idx="0">
                  <c:v>10+10</c:v>
                </c:pt>
                <c:pt idx="1">
                  <c:v>15+15</c:v>
                </c:pt>
                <c:pt idx="2">
                  <c:v>20+20</c:v>
                </c:pt>
                <c:pt idx="3">
                  <c:v>25+25</c:v>
                </c:pt>
              </c:strCache>
            </c:strRef>
          </c:cat>
          <c:val>
            <c:numRef>
              <c:f>sampling_simulations!$D$10:$D$13</c:f>
              <c:numCache>
                <c:formatCode>General</c:formatCode>
                <c:ptCount val="4"/>
                <c:pt idx="0">
                  <c:v>0.104842646654633</c:v>
                </c:pt>
                <c:pt idx="1">
                  <c:v>7.2484239767317798E-2</c:v>
                </c:pt>
                <c:pt idx="2">
                  <c:v>5.67054769841666E-2</c:v>
                </c:pt>
              </c:numCache>
            </c:numRef>
          </c:val>
        </c:ser>
        <c:marker val="1"/>
        <c:axId val="45999232"/>
        <c:axId val="46001152"/>
      </c:lineChart>
      <c:catAx>
        <c:axId val="45999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size</a:t>
                </a:r>
              </a:p>
            </c:rich>
          </c:tx>
        </c:title>
        <c:tickLblPos val="nextTo"/>
        <c:crossAx val="46001152"/>
        <c:crosses val="autoZero"/>
        <c:auto val="1"/>
        <c:lblAlgn val="ctr"/>
        <c:lblOffset val="100"/>
      </c:catAx>
      <c:valAx>
        <c:axId val="4600115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Standard error, proportional</a:t>
                </a:r>
              </a:p>
            </c:rich>
          </c:tx>
        </c:title>
        <c:numFmt formatCode="General" sourceLinked="1"/>
        <c:tickLblPos val="nextTo"/>
        <c:crossAx val="4599923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lineChart>
        <c:grouping val="standard"/>
        <c:ser>
          <c:idx val="0"/>
          <c:order val="0"/>
          <c:tx>
            <c:v>LAI = 4</c:v>
          </c:tx>
          <c:cat>
            <c:numRef>
              <c:f>sampling_simulations!$A$17:$A$21</c:f>
              <c:numCache>
                <c:formatCode>General</c:formatCode>
                <c:ptCount val="5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</c:numCache>
            </c:numRef>
          </c:cat>
          <c:val>
            <c:numRef>
              <c:f>sampling_simulations!$B$17:$B$21</c:f>
              <c:numCache>
                <c:formatCode>General</c:formatCode>
                <c:ptCount val="5"/>
                <c:pt idx="0">
                  <c:v>0.1416124</c:v>
                </c:pt>
                <c:pt idx="1">
                  <c:v>0.1121504</c:v>
                </c:pt>
                <c:pt idx="2">
                  <c:v>8.5582480000000002E-2</c:v>
                </c:pt>
                <c:pt idx="3">
                  <c:v>8.3478979999999994E-2</c:v>
                </c:pt>
                <c:pt idx="4">
                  <c:v>6.7702079999999998E-2</c:v>
                </c:pt>
              </c:numCache>
            </c:numRef>
          </c:val>
        </c:ser>
        <c:ser>
          <c:idx val="1"/>
          <c:order val="1"/>
          <c:tx>
            <c:v>LAI = 3</c:v>
          </c:tx>
          <c:cat>
            <c:numRef>
              <c:f>sampling_simulations!$A$17:$A$21</c:f>
              <c:numCache>
                <c:formatCode>General</c:formatCode>
                <c:ptCount val="5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</c:numCache>
            </c:numRef>
          </c:cat>
          <c:val>
            <c:numRef>
              <c:f>sampling_simulations!$C$17:$C$21</c:f>
              <c:numCache>
                <c:formatCode>General</c:formatCode>
                <c:ptCount val="5"/>
                <c:pt idx="0">
                  <c:v>0.13462150000000001</c:v>
                </c:pt>
                <c:pt idx="1">
                  <c:v>0.101328</c:v>
                </c:pt>
                <c:pt idx="2">
                  <c:v>7.4963909999999995E-2</c:v>
                </c:pt>
                <c:pt idx="3">
                  <c:v>6.7051239999999998E-2</c:v>
                </c:pt>
              </c:numCache>
            </c:numRef>
          </c:val>
        </c:ser>
        <c:ser>
          <c:idx val="2"/>
          <c:order val="2"/>
          <c:tx>
            <c:v>LAI = 2</c:v>
          </c:tx>
          <c:cat>
            <c:numRef>
              <c:f>sampling_simulations!$A$17:$A$21</c:f>
              <c:numCache>
                <c:formatCode>General</c:formatCode>
                <c:ptCount val="5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</c:numCache>
            </c:numRef>
          </c:cat>
          <c:val>
            <c:numRef>
              <c:f>sampling_simulations!$D$17:$D$21</c:f>
              <c:numCache>
                <c:formatCode>General</c:formatCode>
                <c:ptCount val="5"/>
                <c:pt idx="0">
                  <c:v>0.13124530000000001</c:v>
                </c:pt>
                <c:pt idx="1">
                  <c:v>8.7974789999999997E-2</c:v>
                </c:pt>
                <c:pt idx="2">
                  <c:v>5.663994E-2</c:v>
                </c:pt>
              </c:numCache>
            </c:numRef>
          </c:val>
        </c:ser>
        <c:marker val="1"/>
        <c:axId val="46031232"/>
        <c:axId val="46033152"/>
      </c:lineChart>
      <c:catAx>
        <c:axId val="46031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size</a:t>
                </a:r>
              </a:p>
            </c:rich>
          </c:tx>
        </c:title>
        <c:numFmt formatCode="General" sourceLinked="1"/>
        <c:tickLblPos val="nextTo"/>
        <c:crossAx val="46033152"/>
        <c:crosses val="autoZero"/>
        <c:auto val="1"/>
        <c:lblAlgn val="ctr"/>
        <c:lblOffset val="100"/>
      </c:catAx>
      <c:valAx>
        <c:axId val="4603315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Standard error, proportional</a:t>
                </a:r>
              </a:p>
            </c:rich>
          </c:tx>
        </c:title>
        <c:numFmt formatCode="General" sourceLinked="1"/>
        <c:tickLblPos val="nextTo"/>
        <c:crossAx val="4603123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>
        <c:manualLayout>
          <c:layoutTarget val="inner"/>
          <c:xMode val="edge"/>
          <c:yMode val="edge"/>
          <c:x val="0.14730839261186787"/>
          <c:y val="3.0866750916160778E-2"/>
          <c:w val="0.57719318951520648"/>
          <c:h val="0.78148864836554877"/>
        </c:manualLayout>
      </c:layout>
      <c:scatterChart>
        <c:scatterStyle val="lineMarker"/>
        <c:ser>
          <c:idx val="0"/>
          <c:order val="0"/>
          <c:tx>
            <c:v>All shoots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22931323723691718"/>
                  <c:y val="-2.3636147736641432E-3"/>
                </c:manualLayout>
              </c:layout>
              <c:numFmt formatCode="General" sourceLinked="0"/>
            </c:trendlineLbl>
          </c:trendline>
          <c:xVal>
            <c:numRef>
              <c:f>LAI_data!$H$7:$H$27</c:f>
              <c:numCache>
                <c:formatCode>General</c:formatCode>
                <c:ptCount val="21"/>
                <c:pt idx="0">
                  <c:v>2374.5</c:v>
                </c:pt>
                <c:pt idx="1">
                  <c:v>2328.8000000000002</c:v>
                </c:pt>
                <c:pt idx="2">
                  <c:v>1924.4999999999998</c:v>
                </c:pt>
                <c:pt idx="3">
                  <c:v>1954.3</c:v>
                </c:pt>
                <c:pt idx="4">
                  <c:v>2731.3</c:v>
                </c:pt>
                <c:pt idx="5">
                  <c:v>1855.5</c:v>
                </c:pt>
                <c:pt idx="6">
                  <c:v>2456</c:v>
                </c:pt>
                <c:pt idx="7">
                  <c:v>1594.2</c:v>
                </c:pt>
                <c:pt idx="8">
                  <c:v>507.6</c:v>
                </c:pt>
                <c:pt idx="9">
                  <c:v>897</c:v>
                </c:pt>
                <c:pt idx="10">
                  <c:v>1023</c:v>
                </c:pt>
                <c:pt idx="11">
                  <c:v>2409.5</c:v>
                </c:pt>
                <c:pt idx="12">
                  <c:v>2824.3</c:v>
                </c:pt>
                <c:pt idx="13">
                  <c:v>1653.4</c:v>
                </c:pt>
                <c:pt idx="14">
                  <c:v>1559</c:v>
                </c:pt>
                <c:pt idx="15">
                  <c:v>758.4</c:v>
                </c:pt>
                <c:pt idx="16">
                  <c:v>1230.3999999999999</c:v>
                </c:pt>
                <c:pt idx="17">
                  <c:v>1371.1999999999998</c:v>
                </c:pt>
                <c:pt idx="18">
                  <c:v>2701.8999999999996</c:v>
                </c:pt>
                <c:pt idx="19">
                  <c:v>2359.1</c:v>
                </c:pt>
                <c:pt idx="20">
                  <c:v>2202.3000000000002</c:v>
                </c:pt>
              </c:numCache>
            </c:numRef>
          </c:xVal>
          <c:yVal>
            <c:numRef>
              <c:f>LAI_data!$Y$7:$Y$27</c:f>
              <c:numCache>
                <c:formatCode>0.00</c:formatCode>
                <c:ptCount val="21"/>
                <c:pt idx="0">
                  <c:v>3.1452780973885273</c:v>
                </c:pt>
                <c:pt idx="1">
                  <c:v>3.3094000708705957</c:v>
                </c:pt>
                <c:pt idx="2">
                  <c:v>3.8488246681937417</c:v>
                </c:pt>
                <c:pt idx="3">
                  <c:v>3.1657485428550274</c:v>
                </c:pt>
                <c:pt idx="4">
                  <c:v>4.3626626207559429</c:v>
                </c:pt>
                <c:pt idx="5">
                  <c:v>3.2428148460475454</c:v>
                </c:pt>
                <c:pt idx="6">
                  <c:v>3.4915125200588437</c:v>
                </c:pt>
                <c:pt idx="7">
                  <c:v>2.4967016619050328</c:v>
                </c:pt>
                <c:pt idx="8">
                  <c:v>0.94277171954507777</c:v>
                </c:pt>
                <c:pt idx="9">
                  <c:v>1.8688909882936047</c:v>
                </c:pt>
                <c:pt idx="10">
                  <c:v>1.70975519223065</c:v>
                </c:pt>
                <c:pt idx="11">
                  <c:v>4.0804351988185914</c:v>
                </c:pt>
                <c:pt idx="12">
                  <c:v>4.1553780999843104</c:v>
                </c:pt>
                <c:pt idx="13">
                  <c:v>2.4693905408859296</c:v>
                </c:pt>
                <c:pt idx="14">
                  <c:v>2.5061582635111144</c:v>
                </c:pt>
                <c:pt idx="15">
                  <c:v>1.7443351651541847</c:v>
                </c:pt>
                <c:pt idx="16">
                  <c:v>1.1407571555956515</c:v>
                </c:pt>
                <c:pt idx="17">
                  <c:v>2.2817114511311596</c:v>
                </c:pt>
                <c:pt idx="18">
                  <c:v>3.715868435919405</c:v>
                </c:pt>
                <c:pt idx="19">
                  <c:v>4.1142237982559244</c:v>
                </c:pt>
                <c:pt idx="20">
                  <c:v>4.7926542080122934</c:v>
                </c:pt>
              </c:numCache>
            </c:numRef>
          </c:yVal>
        </c:ser>
        <c:ser>
          <c:idx val="1"/>
          <c:order val="1"/>
          <c:tx>
            <c:v>1st year shoots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2.5463519784193218E-2"/>
                  <c:y val="1.1649123361229446E-2"/>
                </c:manualLayout>
              </c:layout>
              <c:numFmt formatCode="General" sourceLinked="0"/>
            </c:trendlineLbl>
          </c:trendline>
          <c:xVal>
            <c:numRef>
              <c:f>LAI_data!$F$12:$F$27</c:f>
              <c:numCache>
                <c:formatCode>General</c:formatCode>
                <c:ptCount val="16"/>
                <c:pt idx="0">
                  <c:v>697.5</c:v>
                </c:pt>
                <c:pt idx="1">
                  <c:v>643.6</c:v>
                </c:pt>
                <c:pt idx="2">
                  <c:v>368.8</c:v>
                </c:pt>
                <c:pt idx="3">
                  <c:v>189.6</c:v>
                </c:pt>
                <c:pt idx="4">
                  <c:v>544.6</c:v>
                </c:pt>
                <c:pt idx="5">
                  <c:v>475</c:v>
                </c:pt>
                <c:pt idx="6">
                  <c:v>874.5</c:v>
                </c:pt>
                <c:pt idx="7">
                  <c:v>1384.1</c:v>
                </c:pt>
                <c:pt idx="8">
                  <c:v>521.9</c:v>
                </c:pt>
                <c:pt idx="9">
                  <c:v>376.8</c:v>
                </c:pt>
                <c:pt idx="10">
                  <c:v>381.4</c:v>
                </c:pt>
                <c:pt idx="11">
                  <c:v>137.30000000000001</c:v>
                </c:pt>
                <c:pt idx="12">
                  <c:v>178.6</c:v>
                </c:pt>
                <c:pt idx="13">
                  <c:v>1063.5999999999999</c:v>
                </c:pt>
                <c:pt idx="14">
                  <c:v>997.8</c:v>
                </c:pt>
                <c:pt idx="15">
                  <c:v>1041.3</c:v>
                </c:pt>
              </c:numCache>
            </c:numRef>
          </c:xVal>
          <c:yVal>
            <c:numRef>
              <c:f>LAI_data!$W$12:$W$27</c:f>
              <c:numCache>
                <c:formatCode>0.00</c:formatCode>
                <c:ptCount val="16"/>
                <c:pt idx="0">
                  <c:v>1.4617293285219795</c:v>
                </c:pt>
                <c:pt idx="1">
                  <c:v>1.4040006999619843</c:v>
                </c:pt>
                <c:pt idx="2">
                  <c:v>0.76008053770192363</c:v>
                </c:pt>
                <c:pt idx="3">
                  <c:v>0.47159279299485668</c:v>
                </c:pt>
                <c:pt idx="4">
                  <c:v>1.4889452362469804</c:v>
                </c:pt>
                <c:pt idx="5">
                  <c:v>0.98173755669815144</c:v>
                </c:pt>
                <c:pt idx="6">
                  <c:v>2.0010183294673189</c:v>
                </c:pt>
                <c:pt idx="7">
                  <c:v>2.4463720985759063</c:v>
                </c:pt>
                <c:pt idx="8">
                  <c:v>1.3014130974489755</c:v>
                </c:pt>
                <c:pt idx="9">
                  <c:v>0.69729798820995681</c:v>
                </c:pt>
                <c:pt idx="10">
                  <c:v>1.2748684966638455</c:v>
                </c:pt>
                <c:pt idx="11">
                  <c:v>0.43640277545093764</c:v>
                </c:pt>
                <c:pt idx="12">
                  <c:v>0.53297331973713069</c:v>
                </c:pt>
                <c:pt idx="13">
                  <c:v>1.8703714462519656</c:v>
                </c:pt>
                <c:pt idx="14">
                  <c:v>2.1954169108987598</c:v>
                </c:pt>
                <c:pt idx="15">
                  <c:v>2.9336339212127389</c:v>
                </c:pt>
              </c:numCache>
            </c:numRef>
          </c:yVal>
        </c:ser>
        <c:ser>
          <c:idx val="2"/>
          <c:order val="2"/>
          <c:tx>
            <c:v>2nd year shoots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2729735145890761"/>
                  <c:y val="0.17978816032077471"/>
                </c:manualLayout>
              </c:layout>
              <c:numFmt formatCode="General" sourceLinked="0"/>
            </c:trendlineLbl>
          </c:trendline>
          <c:xVal>
            <c:numRef>
              <c:f>LAI_data!$G$12:$G$27</c:f>
              <c:numCache>
                <c:formatCode>General</c:formatCode>
                <c:ptCount val="16"/>
                <c:pt idx="0">
                  <c:v>1158</c:v>
                </c:pt>
                <c:pt idx="1">
                  <c:v>1812.4</c:v>
                </c:pt>
                <c:pt idx="2">
                  <c:v>1225.4000000000001</c:v>
                </c:pt>
                <c:pt idx="3">
                  <c:v>318</c:v>
                </c:pt>
                <c:pt idx="4">
                  <c:v>352.4</c:v>
                </c:pt>
                <c:pt idx="5">
                  <c:v>548</c:v>
                </c:pt>
                <c:pt idx="6">
                  <c:v>1535</c:v>
                </c:pt>
                <c:pt idx="7">
                  <c:v>1440.2</c:v>
                </c:pt>
                <c:pt idx="8">
                  <c:v>1131.5</c:v>
                </c:pt>
                <c:pt idx="9">
                  <c:v>1182.2</c:v>
                </c:pt>
                <c:pt idx="10">
                  <c:v>377</c:v>
                </c:pt>
                <c:pt idx="11">
                  <c:v>1093.0999999999999</c:v>
                </c:pt>
                <c:pt idx="12">
                  <c:v>1192.5999999999999</c:v>
                </c:pt>
                <c:pt idx="13">
                  <c:v>1638.3</c:v>
                </c:pt>
                <c:pt idx="14">
                  <c:v>1361.3</c:v>
                </c:pt>
                <c:pt idx="15">
                  <c:v>1161</c:v>
                </c:pt>
              </c:numCache>
            </c:numRef>
          </c:xVal>
          <c:yVal>
            <c:numRef>
              <c:f>LAI_data!$X$12:$X$27</c:f>
              <c:numCache>
                <c:formatCode>0.00</c:formatCode>
                <c:ptCount val="16"/>
                <c:pt idx="0">
                  <c:v>1.781085517525566</c:v>
                </c:pt>
                <c:pt idx="1">
                  <c:v>2.0875118200968594</c:v>
                </c:pt>
                <c:pt idx="2">
                  <c:v>1.7366211242031093</c:v>
                </c:pt>
                <c:pt idx="3">
                  <c:v>0.47117892655022103</c:v>
                </c:pt>
                <c:pt idx="4">
                  <c:v>0.37994575204662423</c:v>
                </c:pt>
                <c:pt idx="5">
                  <c:v>0.72801763553249854</c:v>
                </c:pt>
                <c:pt idx="6">
                  <c:v>2.0794168693512725</c:v>
                </c:pt>
                <c:pt idx="7">
                  <c:v>1.7090060014084041</c:v>
                </c:pt>
                <c:pt idx="8">
                  <c:v>1.1679774434369539</c:v>
                </c:pt>
                <c:pt idx="9">
                  <c:v>1.8088602753011578</c:v>
                </c:pt>
                <c:pt idx="10">
                  <c:v>0.46946666849033919</c:v>
                </c:pt>
                <c:pt idx="11">
                  <c:v>0.70435438014471385</c:v>
                </c:pt>
                <c:pt idx="12">
                  <c:v>1.7487381313940287</c:v>
                </c:pt>
                <c:pt idx="13">
                  <c:v>1.8454969896674391</c:v>
                </c:pt>
                <c:pt idx="14">
                  <c:v>1.9188068873571644</c:v>
                </c:pt>
                <c:pt idx="15">
                  <c:v>1.8590202867995544</c:v>
                </c:pt>
              </c:numCache>
            </c:numRef>
          </c:yVal>
        </c:ser>
        <c:axId val="46181376"/>
        <c:axId val="46199936"/>
      </c:scatterChart>
      <c:valAx>
        <c:axId val="46181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i-FI"/>
                  <a:t>Fresh</a:t>
                </a:r>
                <a:r>
                  <a:rPr lang="fi-FI" baseline="0"/>
                  <a:t> weight, g</a:t>
                </a:r>
                <a:endParaRPr lang="fi-FI"/>
              </a:p>
            </c:rich>
          </c:tx>
          <c:layout/>
        </c:title>
        <c:numFmt formatCode="General" sourceLinked="1"/>
        <c:tickLblPos val="nextTo"/>
        <c:crossAx val="46199936"/>
        <c:crosses val="autoZero"/>
        <c:crossBetween val="midCat"/>
      </c:valAx>
      <c:valAx>
        <c:axId val="4619993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LAI, m2/m2</a:t>
                </a:r>
              </a:p>
            </c:rich>
          </c:tx>
          <c:layout/>
        </c:title>
        <c:numFmt formatCode="0.00" sourceLinked="1"/>
        <c:tickLblPos val="nextTo"/>
        <c:crossAx val="46181376"/>
        <c:crosses val="autoZero"/>
        <c:crossBetween val="midCat"/>
      </c:valAx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>
        <c:manualLayout>
          <c:layoutTarget val="inner"/>
          <c:xMode val="edge"/>
          <c:yMode val="edge"/>
          <c:x val="7.7503395208580822E-2"/>
          <c:y val="0.13406511177972671"/>
          <c:w val="0.80350370820847461"/>
          <c:h val="0.792739972544083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8601287689121263"/>
                  <c:y val="-3.9410891332953358E-3"/>
                </c:manualLayout>
              </c:layout>
              <c:numFmt formatCode="General" sourceLinked="0"/>
            </c:trendlineLbl>
          </c:trendline>
          <c:xVal>
            <c:numRef>
              <c:f>LAI_data!$B$7:$B$27</c:f>
              <c:numCache>
                <c:formatCode>General</c:formatCode>
                <c:ptCount val="21"/>
                <c:pt idx="0">
                  <c:v>85</c:v>
                </c:pt>
                <c:pt idx="1">
                  <c:v>75</c:v>
                </c:pt>
                <c:pt idx="2">
                  <c:v>75</c:v>
                </c:pt>
                <c:pt idx="3">
                  <c:v>60</c:v>
                </c:pt>
                <c:pt idx="4">
                  <c:v>85</c:v>
                </c:pt>
                <c:pt idx="5">
                  <c:v>70</c:v>
                </c:pt>
                <c:pt idx="6">
                  <c:v>70</c:v>
                </c:pt>
                <c:pt idx="7">
                  <c:v>50</c:v>
                </c:pt>
                <c:pt idx="8">
                  <c:v>30</c:v>
                </c:pt>
                <c:pt idx="9">
                  <c:v>70</c:v>
                </c:pt>
                <c:pt idx="10">
                  <c:v>60</c:v>
                </c:pt>
                <c:pt idx="11">
                  <c:v>80</c:v>
                </c:pt>
                <c:pt idx="12">
                  <c:v>95</c:v>
                </c:pt>
                <c:pt idx="13">
                  <c:v>65</c:v>
                </c:pt>
                <c:pt idx="14">
                  <c:v>60</c:v>
                </c:pt>
                <c:pt idx="15">
                  <c:v>40</c:v>
                </c:pt>
                <c:pt idx="16">
                  <c:v>45</c:v>
                </c:pt>
                <c:pt idx="17">
                  <c:v>55</c:v>
                </c:pt>
                <c:pt idx="18">
                  <c:v>90</c:v>
                </c:pt>
                <c:pt idx="19">
                  <c:v>90</c:v>
                </c:pt>
                <c:pt idx="20">
                  <c:v>95</c:v>
                </c:pt>
              </c:numCache>
            </c:numRef>
          </c:xVal>
          <c:yVal>
            <c:numRef>
              <c:f>LAI_data!$Y$7:$Y$27</c:f>
              <c:numCache>
                <c:formatCode>0.00</c:formatCode>
                <c:ptCount val="21"/>
                <c:pt idx="0">
                  <c:v>3.1452780973885273</c:v>
                </c:pt>
                <c:pt idx="1">
                  <c:v>3.3094000708705957</c:v>
                </c:pt>
                <c:pt idx="2">
                  <c:v>3.8488246681937417</c:v>
                </c:pt>
                <c:pt idx="3">
                  <c:v>3.1657485428550274</c:v>
                </c:pt>
                <c:pt idx="4">
                  <c:v>4.3626626207559429</c:v>
                </c:pt>
                <c:pt idx="5">
                  <c:v>3.2428148460475454</c:v>
                </c:pt>
                <c:pt idx="6">
                  <c:v>3.4915125200588437</c:v>
                </c:pt>
                <c:pt idx="7">
                  <c:v>2.4967016619050328</c:v>
                </c:pt>
                <c:pt idx="8">
                  <c:v>0.94277171954507777</c:v>
                </c:pt>
                <c:pt idx="9">
                  <c:v>1.8688909882936047</c:v>
                </c:pt>
                <c:pt idx="10">
                  <c:v>1.70975519223065</c:v>
                </c:pt>
                <c:pt idx="11">
                  <c:v>4.0804351988185914</c:v>
                </c:pt>
                <c:pt idx="12">
                  <c:v>4.1553780999843104</c:v>
                </c:pt>
                <c:pt idx="13">
                  <c:v>2.4693905408859296</c:v>
                </c:pt>
                <c:pt idx="14">
                  <c:v>2.5061582635111144</c:v>
                </c:pt>
                <c:pt idx="15">
                  <c:v>1.7443351651541847</c:v>
                </c:pt>
                <c:pt idx="16">
                  <c:v>1.1407571555956515</c:v>
                </c:pt>
                <c:pt idx="17">
                  <c:v>2.2817114511311596</c:v>
                </c:pt>
                <c:pt idx="18">
                  <c:v>3.715868435919405</c:v>
                </c:pt>
                <c:pt idx="19">
                  <c:v>4.1142237982559244</c:v>
                </c:pt>
                <c:pt idx="20">
                  <c:v>4.7926542080122934</c:v>
                </c:pt>
              </c:numCache>
            </c:numRef>
          </c:yVal>
        </c:ser>
        <c:axId val="46750336"/>
        <c:axId val="46760704"/>
      </c:scatterChart>
      <c:valAx>
        <c:axId val="46750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Visual cover estimate, %</a:t>
                </a:r>
              </a:p>
            </c:rich>
          </c:tx>
          <c:layout/>
        </c:title>
        <c:numFmt formatCode="General" sourceLinked="1"/>
        <c:tickLblPos val="nextTo"/>
        <c:crossAx val="46760704"/>
        <c:crosses val="autoZero"/>
        <c:crossBetween val="midCat"/>
      </c:valAx>
      <c:valAx>
        <c:axId val="4676070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LAI, m2/m2</a:t>
                </a:r>
              </a:p>
            </c:rich>
          </c:tx>
          <c:layout/>
        </c:title>
        <c:numFmt formatCode="0.00" sourceLinked="1"/>
        <c:tickLblPos val="nextTo"/>
        <c:crossAx val="46750336"/>
        <c:crosses val="autoZero"/>
        <c:crossBetween val="midCat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1373228346456727"/>
                  <c:y val="-0.10067881928420264"/>
                </c:manualLayout>
              </c:layout>
              <c:numFmt formatCode="General" sourceLinked="0"/>
            </c:trendlineLbl>
          </c:trendline>
          <c:xVal>
            <c:numRef>
              <c:f>LAI_data!$B$7:$B$57</c:f>
              <c:numCache>
                <c:formatCode>General</c:formatCode>
                <c:ptCount val="51"/>
                <c:pt idx="0">
                  <c:v>85</c:v>
                </c:pt>
                <c:pt idx="1">
                  <c:v>75</c:v>
                </c:pt>
                <c:pt idx="2">
                  <c:v>75</c:v>
                </c:pt>
                <c:pt idx="3">
                  <c:v>60</c:v>
                </c:pt>
                <c:pt idx="4">
                  <c:v>85</c:v>
                </c:pt>
                <c:pt idx="5">
                  <c:v>70</c:v>
                </c:pt>
                <c:pt idx="6">
                  <c:v>70</c:v>
                </c:pt>
                <c:pt idx="7">
                  <c:v>50</c:v>
                </c:pt>
                <c:pt idx="8">
                  <c:v>30</c:v>
                </c:pt>
                <c:pt idx="9">
                  <c:v>70</c:v>
                </c:pt>
                <c:pt idx="10">
                  <c:v>60</c:v>
                </c:pt>
                <c:pt idx="11">
                  <c:v>80</c:v>
                </c:pt>
                <c:pt idx="12">
                  <c:v>95</c:v>
                </c:pt>
                <c:pt idx="13">
                  <c:v>65</c:v>
                </c:pt>
                <c:pt idx="14">
                  <c:v>60</c:v>
                </c:pt>
                <c:pt idx="15">
                  <c:v>40</c:v>
                </c:pt>
                <c:pt idx="16">
                  <c:v>45</c:v>
                </c:pt>
                <c:pt idx="17">
                  <c:v>55</c:v>
                </c:pt>
                <c:pt idx="18">
                  <c:v>90</c:v>
                </c:pt>
                <c:pt idx="19">
                  <c:v>90</c:v>
                </c:pt>
                <c:pt idx="20">
                  <c:v>95</c:v>
                </c:pt>
                <c:pt idx="22">
                  <c:v>70</c:v>
                </c:pt>
                <c:pt idx="23">
                  <c:v>60</c:v>
                </c:pt>
                <c:pt idx="24">
                  <c:v>75</c:v>
                </c:pt>
                <c:pt idx="25">
                  <c:v>70</c:v>
                </c:pt>
                <c:pt idx="26">
                  <c:v>95</c:v>
                </c:pt>
                <c:pt idx="27">
                  <c:v>50</c:v>
                </c:pt>
                <c:pt idx="28">
                  <c:v>60</c:v>
                </c:pt>
                <c:pt idx="29">
                  <c:v>50</c:v>
                </c:pt>
                <c:pt idx="30">
                  <c:v>80</c:v>
                </c:pt>
                <c:pt idx="31">
                  <c:v>55</c:v>
                </c:pt>
                <c:pt idx="32">
                  <c:v>55</c:v>
                </c:pt>
                <c:pt idx="33">
                  <c:v>35</c:v>
                </c:pt>
                <c:pt idx="34">
                  <c:v>80</c:v>
                </c:pt>
                <c:pt idx="35">
                  <c:v>65</c:v>
                </c:pt>
                <c:pt idx="36">
                  <c:v>65</c:v>
                </c:pt>
                <c:pt idx="37">
                  <c:v>80</c:v>
                </c:pt>
                <c:pt idx="38">
                  <c:v>85</c:v>
                </c:pt>
                <c:pt idx="39">
                  <c:v>80</c:v>
                </c:pt>
                <c:pt idx="40">
                  <c:v>25</c:v>
                </c:pt>
                <c:pt idx="41">
                  <c:v>85</c:v>
                </c:pt>
                <c:pt idx="42">
                  <c:v>75</c:v>
                </c:pt>
                <c:pt idx="43">
                  <c:v>85</c:v>
                </c:pt>
                <c:pt idx="44">
                  <c:v>95</c:v>
                </c:pt>
                <c:pt idx="45">
                  <c:v>80</c:v>
                </c:pt>
                <c:pt idx="46">
                  <c:v>75</c:v>
                </c:pt>
                <c:pt idx="47">
                  <c:v>80</c:v>
                </c:pt>
                <c:pt idx="48">
                  <c:v>55</c:v>
                </c:pt>
                <c:pt idx="49">
                  <c:v>30</c:v>
                </c:pt>
                <c:pt idx="50">
                  <c:v>25</c:v>
                </c:pt>
              </c:numCache>
            </c:numRef>
          </c:xVal>
          <c:yVal>
            <c:numRef>
              <c:f>LAI_data!$Y$7:$Y$57</c:f>
              <c:numCache>
                <c:formatCode>0.00</c:formatCode>
                <c:ptCount val="51"/>
                <c:pt idx="0">
                  <c:v>3.1452780973885273</c:v>
                </c:pt>
                <c:pt idx="1">
                  <c:v>3.3094000708705957</c:v>
                </c:pt>
                <c:pt idx="2">
                  <c:v>3.8488246681937417</c:v>
                </c:pt>
                <c:pt idx="3">
                  <c:v>3.1657485428550274</c:v>
                </c:pt>
                <c:pt idx="4">
                  <c:v>4.3626626207559429</c:v>
                </c:pt>
                <c:pt idx="5">
                  <c:v>3.2428148460475454</c:v>
                </c:pt>
                <c:pt idx="6">
                  <c:v>3.4915125200588437</c:v>
                </c:pt>
                <c:pt idx="7">
                  <c:v>2.4967016619050328</c:v>
                </c:pt>
                <c:pt idx="8">
                  <c:v>0.94277171954507777</c:v>
                </c:pt>
                <c:pt idx="9">
                  <c:v>1.8688909882936047</c:v>
                </c:pt>
                <c:pt idx="10">
                  <c:v>1.70975519223065</c:v>
                </c:pt>
                <c:pt idx="11">
                  <c:v>4.0804351988185914</c:v>
                </c:pt>
                <c:pt idx="12">
                  <c:v>4.1553780999843104</c:v>
                </c:pt>
                <c:pt idx="13">
                  <c:v>2.4693905408859296</c:v>
                </c:pt>
                <c:pt idx="14">
                  <c:v>2.5061582635111144</c:v>
                </c:pt>
                <c:pt idx="15">
                  <c:v>1.7443351651541847</c:v>
                </c:pt>
                <c:pt idx="16">
                  <c:v>1.1407571555956515</c:v>
                </c:pt>
                <c:pt idx="17">
                  <c:v>2.2817114511311596</c:v>
                </c:pt>
                <c:pt idx="18">
                  <c:v>3.715868435919405</c:v>
                </c:pt>
                <c:pt idx="19">
                  <c:v>4.1142237982559244</c:v>
                </c:pt>
                <c:pt idx="20">
                  <c:v>4.7926542080122934</c:v>
                </c:pt>
                <c:pt idx="22">
                  <c:v>3.2378</c:v>
                </c:pt>
                <c:pt idx="23">
                  <c:v>2.4718599999999999</c:v>
                </c:pt>
                <c:pt idx="24">
                  <c:v>4.4903899999999997</c:v>
                </c:pt>
                <c:pt idx="25">
                  <c:v>2.3198400000000001</c:v>
                </c:pt>
                <c:pt idx="26">
                  <c:v>4.8201700000000001</c:v>
                </c:pt>
                <c:pt idx="27">
                  <c:v>3.2934700000000001</c:v>
                </c:pt>
                <c:pt idx="28">
                  <c:v>2.79467</c:v>
                </c:pt>
                <c:pt idx="29">
                  <c:v>1.9758200000000001</c:v>
                </c:pt>
                <c:pt idx="30">
                  <c:v>4.5056799999999999</c:v>
                </c:pt>
                <c:pt idx="31">
                  <c:v>2.74444</c:v>
                </c:pt>
                <c:pt idx="32">
                  <c:v>2.2401599999999995</c:v>
                </c:pt>
                <c:pt idx="33">
                  <c:v>2.0022000000000002</c:v>
                </c:pt>
                <c:pt idx="34">
                  <c:v>3.4091100000000001</c:v>
                </c:pt>
                <c:pt idx="35">
                  <c:v>3.1359900000000001</c:v>
                </c:pt>
                <c:pt idx="36">
                  <c:v>3.4472299999999998</c:v>
                </c:pt>
                <c:pt idx="37">
                  <c:v>3.9001700000000001</c:v>
                </c:pt>
                <c:pt idx="38">
                  <c:v>3.9427700000000003</c:v>
                </c:pt>
                <c:pt idx="39">
                  <c:v>4.5873499999999998</c:v>
                </c:pt>
                <c:pt idx="40">
                  <c:v>1.45611</c:v>
                </c:pt>
                <c:pt idx="41">
                  <c:v>4.0886300000000002</c:v>
                </c:pt>
                <c:pt idx="42">
                  <c:v>4.2212199999999998</c:v>
                </c:pt>
                <c:pt idx="43">
                  <c:v>3.5996099999999998</c:v>
                </c:pt>
                <c:pt idx="44">
                  <c:v>5.1206700000000005</c:v>
                </c:pt>
                <c:pt idx="45">
                  <c:v>3.9596300000000002</c:v>
                </c:pt>
                <c:pt idx="46">
                  <c:v>4.5851800000000003</c:v>
                </c:pt>
                <c:pt idx="47">
                  <c:v>3.9243600000000001</c:v>
                </c:pt>
                <c:pt idx="48">
                  <c:v>2.5026399999999995</c:v>
                </c:pt>
                <c:pt idx="49">
                  <c:v>1.6764099999999997</c:v>
                </c:pt>
                <c:pt idx="50">
                  <c:v>1.13131</c:v>
                </c:pt>
              </c:numCache>
            </c:numRef>
          </c:yVal>
        </c:ser>
        <c:axId val="46788608"/>
        <c:axId val="46790144"/>
      </c:scatterChart>
      <c:valAx>
        <c:axId val="46788608"/>
        <c:scaling>
          <c:orientation val="minMax"/>
        </c:scaling>
        <c:axPos val="b"/>
        <c:numFmt formatCode="General" sourceLinked="1"/>
        <c:tickLblPos val="nextTo"/>
        <c:crossAx val="46790144"/>
        <c:crosses val="autoZero"/>
        <c:crossBetween val="midCat"/>
      </c:valAx>
      <c:valAx>
        <c:axId val="46790144"/>
        <c:scaling>
          <c:orientation val="minMax"/>
        </c:scaling>
        <c:axPos val="l"/>
        <c:majorGridlines/>
        <c:numFmt formatCode="0.00" sourceLinked="1"/>
        <c:tickLblPos val="nextTo"/>
        <c:crossAx val="467886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barChart>
        <c:barDir val="col"/>
        <c:grouping val="clustered"/>
        <c:ser>
          <c:idx val="0"/>
          <c:order val="0"/>
          <c:cat>
            <c:numRef>
              <c:f>LAI_data!$AC$7:$AC$16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cat>
          <c:val>
            <c:numRef>
              <c:f>LAI_data!$AD$7:$AD$16</c:f>
              <c:numCache>
                <c:formatCode>General</c:formatCode>
                <c:ptCount val="10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6</c:v>
                </c:pt>
                <c:pt idx="6">
                  <c:v>7</c:v>
                </c:pt>
                <c:pt idx="7">
                  <c:v>10</c:v>
                </c:pt>
                <c:pt idx="8">
                  <c:v>5</c:v>
                </c:pt>
                <c:pt idx="9">
                  <c:v>3</c:v>
                </c:pt>
              </c:numCache>
            </c:numRef>
          </c:val>
        </c:ser>
        <c:axId val="46834432"/>
        <c:axId val="46836352"/>
      </c:barChart>
      <c:catAx>
        <c:axId val="468344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LAI, m2/m2</a:t>
                </a:r>
              </a:p>
            </c:rich>
          </c:tx>
          <c:layout/>
        </c:title>
        <c:numFmt formatCode="General" sourceLinked="1"/>
        <c:tickLblPos val="nextTo"/>
        <c:crossAx val="46836352"/>
        <c:crosses val="autoZero"/>
        <c:auto val="1"/>
        <c:lblAlgn val="ctr"/>
        <c:lblOffset val="100"/>
      </c:catAx>
      <c:valAx>
        <c:axId val="4683635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Nr of plots</a:t>
                </a:r>
              </a:p>
            </c:rich>
          </c:tx>
          <c:layout/>
        </c:title>
        <c:numFmt formatCode="General" sourceLinked="1"/>
        <c:tickLblPos val="nextTo"/>
        <c:crossAx val="46834432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en-US"/>
              <a:t>2nd yr shoots</a:t>
            </a:r>
          </a:p>
        </c:rich>
      </c:tx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sla!$B$13:$B$15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xVal>
          <c:yVal>
            <c:numRef>
              <c:f>sla!$M$13:$M$15</c:f>
              <c:numCache>
                <c:formatCode>General</c:formatCode>
                <c:ptCount val="3"/>
                <c:pt idx="0">
                  <c:v>17.342412299366853</c:v>
                </c:pt>
                <c:pt idx="1">
                  <c:v>22.164098001157427</c:v>
                </c:pt>
                <c:pt idx="2">
                  <c:v>31.467324150775653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xVal>
            <c:numRef>
              <c:f>sla!$B$19:$B$21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sla!$M$19:$M$21</c:f>
              <c:numCache>
                <c:formatCode>General</c:formatCode>
                <c:ptCount val="3"/>
                <c:pt idx="0">
                  <c:v>20.437281736520617</c:v>
                </c:pt>
                <c:pt idx="1">
                  <c:v>18.534400739516919</c:v>
                </c:pt>
                <c:pt idx="2">
                  <c:v>29.720087225640015</c:v>
                </c:pt>
              </c:numCache>
            </c:numRef>
          </c:yVal>
        </c:ser>
        <c:ser>
          <c:idx val="2"/>
          <c:order val="2"/>
          <c:spPr>
            <a:ln w="28575">
              <a:noFill/>
            </a:ln>
          </c:spPr>
          <c:xVal>
            <c:numRef>
              <c:f>sla!$B$25:$B$27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xVal>
          <c:yVal>
            <c:numRef>
              <c:f>sla!$M$25:$M$27</c:f>
              <c:numCache>
                <c:formatCode>General</c:formatCode>
                <c:ptCount val="3"/>
                <c:pt idx="0">
                  <c:v>23.524947578155334</c:v>
                </c:pt>
                <c:pt idx="1">
                  <c:v>27.894336795451359</c:v>
                </c:pt>
                <c:pt idx="2">
                  <c:v>33.662722969993133</c:v>
                </c:pt>
              </c:numCache>
            </c:numRef>
          </c:yVal>
        </c:ser>
        <c:ser>
          <c:idx val="3"/>
          <c:order val="3"/>
          <c:spPr>
            <a:ln w="28575">
              <a:noFill/>
            </a:ln>
          </c:spPr>
          <c:xVal>
            <c:numRef>
              <c:f>sla!$B$31:$B$33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xVal>
          <c:yVal>
            <c:numRef>
              <c:f>sla!$M$31:$M$33</c:f>
              <c:numCache>
                <c:formatCode>General</c:formatCode>
                <c:ptCount val="3"/>
                <c:pt idx="0">
                  <c:v>15.616867844815129</c:v>
                </c:pt>
                <c:pt idx="1">
                  <c:v>18.290259903351071</c:v>
                </c:pt>
                <c:pt idx="2">
                  <c:v>23.449999811242112</c:v>
                </c:pt>
              </c:numCache>
            </c:numRef>
          </c:yVal>
        </c:ser>
        <c:ser>
          <c:idx val="4"/>
          <c:order val="4"/>
          <c:spPr>
            <a:ln w="28575">
              <a:noFill/>
            </a:ln>
          </c:spPr>
          <c:xVal>
            <c:numRef>
              <c:f>sla!$B$37:$B$39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xVal>
          <c:yVal>
            <c:numRef>
              <c:f>sla!$M$37:$M$39</c:f>
              <c:numCache>
                <c:formatCode>General</c:formatCode>
                <c:ptCount val="3"/>
                <c:pt idx="0">
                  <c:v>19.012686157977726</c:v>
                </c:pt>
                <c:pt idx="1">
                  <c:v>21.086206982739171</c:v>
                </c:pt>
                <c:pt idx="2">
                  <c:v>28.430735966775426</c:v>
                </c:pt>
              </c:numCache>
            </c:numRef>
          </c:yVal>
        </c:ser>
        <c:axId val="43974656"/>
        <c:axId val="43976576"/>
      </c:scatterChart>
      <c:valAx>
        <c:axId val="43974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Inividual</a:t>
                </a:r>
              </a:p>
            </c:rich>
          </c:tx>
        </c:title>
        <c:numFmt formatCode="General" sourceLinked="1"/>
        <c:tickLblPos val="nextTo"/>
        <c:crossAx val="43976576"/>
        <c:crosses val="autoZero"/>
        <c:crossBetween val="midCat"/>
      </c:valAx>
      <c:valAx>
        <c:axId val="43976576"/>
        <c:scaling>
          <c:orientation val="minMax"/>
          <c:max val="3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SLA, m2/kg</a:t>
                </a:r>
              </a:p>
            </c:rich>
          </c:tx>
        </c:title>
        <c:numFmt formatCode="General" sourceLinked="1"/>
        <c:tickLblPos val="nextTo"/>
        <c:crossAx val="43974656"/>
        <c:crosses val="autoZero"/>
        <c:crossBetween val="midCat"/>
      </c:valAx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en-US"/>
              <a:t>All shoots</a:t>
            </a:r>
          </a:p>
        </c:rich>
      </c:tx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(sla!$C$10:$C$12,sla!$C$16:$C$18,sla!$C$22:$C$24,sla!$C$28:$C$30,sla!$C$34:$C$36)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xVal>
          <c:yVal>
            <c:numRef>
              <c:f>(sla!$M$10:$M$12,sla!$M$16:$M$18,sla!$M$22:$M$24,sla!$M$28:$M$30,sla!$M$34:$M$36)</c:f>
              <c:numCache>
                <c:formatCode>General</c:formatCode>
                <c:ptCount val="15"/>
                <c:pt idx="0">
                  <c:v>18.373260653052608</c:v>
                </c:pt>
                <c:pt idx="1">
                  <c:v>20.738135807760351</c:v>
                </c:pt>
                <c:pt idx="2">
                  <c:v>26.156778548963469</c:v>
                </c:pt>
                <c:pt idx="3">
                  <c:v>19.570138286378889</c:v>
                </c:pt>
                <c:pt idx="4">
                  <c:v>21.012282136988254</c:v>
                </c:pt>
                <c:pt idx="5">
                  <c:v>26.342421090142356</c:v>
                </c:pt>
                <c:pt idx="6">
                  <c:v>21.421047149612171</c:v>
                </c:pt>
                <c:pt idx="7">
                  <c:v>25.706587910439239</c:v>
                </c:pt>
                <c:pt idx="8">
                  <c:v>33.283962439069889</c:v>
                </c:pt>
                <c:pt idx="9">
                  <c:v>17.350998389388803</c:v>
                </c:pt>
                <c:pt idx="10">
                  <c:v>17.702922577538555</c:v>
                </c:pt>
                <c:pt idx="11">
                  <c:v>21.818098947137756</c:v>
                </c:pt>
                <c:pt idx="12">
                  <c:v>22.21849102318048</c:v>
                </c:pt>
                <c:pt idx="13">
                  <c:v>20.21441318364009</c:v>
                </c:pt>
                <c:pt idx="14">
                  <c:v>29.158962117140319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xVal>
            <c:numRef>
              <c:f>(sla!$C$13:$C$15,sla!$C$19:$C$21,sla!$C$25:$C$27,sla!$C$31:$C$33,sla!$C$37:$C$39)</c:f>
              <c:numCache>
                <c:formatCode>General</c:formatCode>
                <c:ptCount val="1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</c:numCache>
            </c:numRef>
          </c:xVal>
          <c:yVal>
            <c:numRef>
              <c:f>(sla!$M$13:$M$15,sla!$M$19:$M$21,sla!$M$25:$M$27,sla!$M$31:$M$33,sla!$M$37:$M$39)</c:f>
              <c:numCache>
                <c:formatCode>General</c:formatCode>
                <c:ptCount val="15"/>
                <c:pt idx="0">
                  <c:v>17.342412299366853</c:v>
                </c:pt>
                <c:pt idx="1">
                  <c:v>22.164098001157427</c:v>
                </c:pt>
                <c:pt idx="2">
                  <c:v>31.467324150775653</c:v>
                </c:pt>
                <c:pt idx="3">
                  <c:v>20.437281736520617</c:v>
                </c:pt>
                <c:pt idx="4">
                  <c:v>18.534400739516919</c:v>
                </c:pt>
                <c:pt idx="5">
                  <c:v>29.720087225640015</c:v>
                </c:pt>
                <c:pt idx="6">
                  <c:v>23.524947578155334</c:v>
                </c:pt>
                <c:pt idx="7">
                  <c:v>27.894336795451359</c:v>
                </c:pt>
                <c:pt idx="8">
                  <c:v>33.662722969993133</c:v>
                </c:pt>
                <c:pt idx="9">
                  <c:v>15.616867844815129</c:v>
                </c:pt>
                <c:pt idx="10">
                  <c:v>18.290259903351071</c:v>
                </c:pt>
                <c:pt idx="11">
                  <c:v>23.449999811242112</c:v>
                </c:pt>
                <c:pt idx="12">
                  <c:v>19.012686157977726</c:v>
                </c:pt>
                <c:pt idx="13">
                  <c:v>21.086206982739171</c:v>
                </c:pt>
                <c:pt idx="14">
                  <c:v>28.430735966775426</c:v>
                </c:pt>
              </c:numCache>
            </c:numRef>
          </c:yVal>
        </c:ser>
        <c:axId val="44013824"/>
        <c:axId val="44024192"/>
      </c:scatterChart>
      <c:valAx>
        <c:axId val="44013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1st/2nd yr</a:t>
                </a:r>
              </a:p>
            </c:rich>
          </c:tx>
        </c:title>
        <c:numFmt formatCode="General" sourceLinked="1"/>
        <c:tickLblPos val="nextTo"/>
        <c:crossAx val="44024192"/>
        <c:crosses val="autoZero"/>
        <c:crossBetween val="midCat"/>
      </c:valAx>
      <c:valAx>
        <c:axId val="440241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SLA, m2/kg</a:t>
                </a:r>
              </a:p>
            </c:rich>
          </c:tx>
        </c:title>
        <c:numFmt formatCode="General" sourceLinked="1"/>
        <c:tickLblPos val="nextTo"/>
        <c:crossAx val="44013824"/>
        <c:crosses val="autoZero"/>
        <c:crossBetween val="midCat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en-US"/>
              <a:t>SLA vs. DMC</a:t>
            </a:r>
          </a:p>
        </c:rich>
      </c:tx>
    </c:title>
    <c:plotArea>
      <c:layout/>
      <c:scatterChart>
        <c:scatterStyle val="lineMarker"/>
        <c:ser>
          <c:idx val="1"/>
          <c:order val="0"/>
          <c:tx>
            <c:v>1st yr shoots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8.6682118359130353E-2"/>
                  <c:y val="-8.8481342006162297E-2"/>
                </c:manualLayout>
              </c:layout>
              <c:numFmt formatCode="General" sourceLinked="0"/>
            </c:trendlineLbl>
          </c:trendline>
          <c:xVal>
            <c:numRef>
              <c:f>(sla!$N$10:$N$12,sla!$N$16:$N$18,sla!$N$22:$N$24,sla!$N$28:$N$30,sla!$N$34:$N$36)</c:f>
              <c:numCache>
                <c:formatCode>General</c:formatCode>
                <c:ptCount val="15"/>
                <c:pt idx="0">
                  <c:v>0.34840119622728316</c:v>
                </c:pt>
                <c:pt idx="1">
                  <c:v>0.37511626243113688</c:v>
                </c:pt>
                <c:pt idx="2">
                  <c:v>0.34155744024672319</c:v>
                </c:pt>
                <c:pt idx="3">
                  <c:v>0.35033519553072623</c:v>
                </c:pt>
                <c:pt idx="4">
                  <c:v>0.37269945869616383</c:v>
                </c:pt>
                <c:pt idx="5">
                  <c:v>0.3405728376327769</c:v>
                </c:pt>
                <c:pt idx="6">
                  <c:v>0.35993759750390014</c:v>
                </c:pt>
                <c:pt idx="7">
                  <c:v>0.33725606150206977</c:v>
                </c:pt>
                <c:pt idx="8">
                  <c:v>0.28339384674183066</c:v>
                </c:pt>
                <c:pt idx="9">
                  <c:v>0.37336887891118287</c:v>
                </c:pt>
                <c:pt idx="10">
                  <c:v>0.39246714788080694</c:v>
                </c:pt>
                <c:pt idx="11">
                  <c:v>0.35294117647058826</c:v>
                </c:pt>
                <c:pt idx="12">
                  <c:v>0.33540106951871662</c:v>
                </c:pt>
                <c:pt idx="13">
                  <c:v>0.39047465027896827</c:v>
                </c:pt>
                <c:pt idx="14">
                  <c:v>0.32857345836885482</c:v>
                </c:pt>
              </c:numCache>
            </c:numRef>
          </c:xVal>
          <c:yVal>
            <c:numRef>
              <c:f>(sla!$M$10:$M$12,sla!$M$16:$M$18,sla!$M$22:$M$24,sla!$M$28:$M$30,sla!$M$34:$M$36)</c:f>
              <c:numCache>
                <c:formatCode>General</c:formatCode>
                <c:ptCount val="15"/>
                <c:pt idx="0">
                  <c:v>18.373260653052608</c:v>
                </c:pt>
                <c:pt idx="1">
                  <c:v>20.738135807760351</c:v>
                </c:pt>
                <c:pt idx="2">
                  <c:v>26.156778548963469</c:v>
                </c:pt>
                <c:pt idx="3">
                  <c:v>19.570138286378889</c:v>
                </c:pt>
                <c:pt idx="4">
                  <c:v>21.012282136988254</c:v>
                </c:pt>
                <c:pt idx="5">
                  <c:v>26.342421090142356</c:v>
                </c:pt>
                <c:pt idx="6">
                  <c:v>21.421047149612171</c:v>
                </c:pt>
                <c:pt idx="7">
                  <c:v>25.706587910439239</c:v>
                </c:pt>
                <c:pt idx="8">
                  <c:v>33.283962439069889</c:v>
                </c:pt>
                <c:pt idx="9">
                  <c:v>17.350998389388803</c:v>
                </c:pt>
                <c:pt idx="10">
                  <c:v>17.702922577538555</c:v>
                </c:pt>
                <c:pt idx="11">
                  <c:v>21.818098947137756</c:v>
                </c:pt>
                <c:pt idx="12">
                  <c:v>22.21849102318048</c:v>
                </c:pt>
                <c:pt idx="13">
                  <c:v>20.21441318364009</c:v>
                </c:pt>
                <c:pt idx="14">
                  <c:v>29.158962117140319</c:v>
                </c:pt>
              </c:numCache>
            </c:numRef>
          </c:yVal>
        </c:ser>
        <c:ser>
          <c:idx val="2"/>
          <c:order val="1"/>
          <c:tx>
            <c:v>2nd yr shoots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8812602060306663"/>
                  <c:y val="-0.26824309234073013"/>
                </c:manualLayout>
              </c:layout>
              <c:numFmt formatCode="General" sourceLinked="0"/>
            </c:trendlineLbl>
          </c:trendline>
          <c:xVal>
            <c:numRef>
              <c:f>(sla!$N$13:$N$15,sla!$N$19:$N$21,sla!$N$25:$N$27,sla!$N$31:$N$33,sla!$N$37:$N$39)</c:f>
              <c:numCache>
                <c:formatCode>General</c:formatCode>
                <c:ptCount val="15"/>
                <c:pt idx="0">
                  <c:v>0.44136405050110639</c:v>
                </c:pt>
                <c:pt idx="1">
                  <c:v>0.40489005074580958</c:v>
                </c:pt>
                <c:pt idx="2">
                  <c:v>0.35039564787339267</c:v>
                </c:pt>
                <c:pt idx="3">
                  <c:v>0.40343771609206758</c:v>
                </c:pt>
                <c:pt idx="4">
                  <c:v>0.40833950160375032</c:v>
                </c:pt>
                <c:pt idx="5">
                  <c:v>0.33480280248760136</c:v>
                </c:pt>
                <c:pt idx="6">
                  <c:v>0.38967417345471966</c:v>
                </c:pt>
                <c:pt idx="7">
                  <c:v>0.34793956043956048</c:v>
                </c:pt>
                <c:pt idx="8">
                  <c:v>0.32170390696458906</c:v>
                </c:pt>
                <c:pt idx="9">
                  <c:v>0.44776119402985071</c:v>
                </c:pt>
                <c:pt idx="10">
                  <c:v>0.41508021390374328</c:v>
                </c:pt>
                <c:pt idx="11">
                  <c:v>0.34066009784331291</c:v>
                </c:pt>
                <c:pt idx="12">
                  <c:v>0.40147856674417221</c:v>
                </c:pt>
                <c:pt idx="13">
                  <c:v>0.39392352016762699</c:v>
                </c:pt>
                <c:pt idx="14">
                  <c:v>0.33760831889081455</c:v>
                </c:pt>
              </c:numCache>
            </c:numRef>
          </c:xVal>
          <c:yVal>
            <c:numRef>
              <c:f>(sla!$M$13:$M$15,sla!$M$19:$M$21,sla!$M$25:$M$27,sla!$M$31:$M$33,sla!$M$37:$M$39)</c:f>
              <c:numCache>
                <c:formatCode>General</c:formatCode>
                <c:ptCount val="15"/>
                <c:pt idx="0">
                  <c:v>17.342412299366853</c:v>
                </c:pt>
                <c:pt idx="1">
                  <c:v>22.164098001157427</c:v>
                </c:pt>
                <c:pt idx="2">
                  <c:v>31.467324150775653</c:v>
                </c:pt>
                <c:pt idx="3">
                  <c:v>20.437281736520617</c:v>
                </c:pt>
                <c:pt idx="4">
                  <c:v>18.534400739516919</c:v>
                </c:pt>
                <c:pt idx="5">
                  <c:v>29.720087225640015</c:v>
                </c:pt>
                <c:pt idx="6">
                  <c:v>23.524947578155334</c:v>
                </c:pt>
                <c:pt idx="7">
                  <c:v>27.894336795451359</c:v>
                </c:pt>
                <c:pt idx="8">
                  <c:v>33.662722969993133</c:v>
                </c:pt>
                <c:pt idx="9">
                  <c:v>15.616867844815129</c:v>
                </c:pt>
                <c:pt idx="10">
                  <c:v>18.290259903351071</c:v>
                </c:pt>
                <c:pt idx="11">
                  <c:v>23.449999811242112</c:v>
                </c:pt>
                <c:pt idx="12">
                  <c:v>19.012686157977726</c:v>
                </c:pt>
                <c:pt idx="13">
                  <c:v>21.086206982739171</c:v>
                </c:pt>
                <c:pt idx="14">
                  <c:v>28.430735966775426</c:v>
                </c:pt>
              </c:numCache>
            </c:numRef>
          </c:yVal>
        </c:ser>
        <c:axId val="44108032"/>
        <c:axId val="44130688"/>
      </c:scatterChart>
      <c:valAx>
        <c:axId val="441080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Dry matter content</a:t>
                </a:r>
              </a:p>
            </c:rich>
          </c:tx>
        </c:title>
        <c:numFmt formatCode="General" sourceLinked="1"/>
        <c:tickLblPos val="nextTo"/>
        <c:crossAx val="44130688"/>
        <c:crosses val="autoZero"/>
        <c:crossBetween val="midCat"/>
      </c:valAx>
      <c:valAx>
        <c:axId val="441306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SLA, m2/kg</a:t>
                </a:r>
              </a:p>
            </c:rich>
          </c:tx>
        </c:title>
        <c:numFmt formatCode="General" sourceLinked="1"/>
        <c:tickLblPos val="nextTo"/>
        <c:crossAx val="4410803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>
        <c:manualLayout>
          <c:layoutTarget val="inner"/>
          <c:xMode val="edge"/>
          <c:yMode val="edge"/>
          <c:x val="0.17314129483814544"/>
          <c:y val="5.1440251900434983E-2"/>
          <c:w val="0.73252537182852162"/>
          <c:h val="0.7713086396873088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5510870516185479"/>
                  <c:y val="0.28215052225707882"/>
                </c:manualLayout>
              </c:layout>
              <c:numFmt formatCode="General" sourceLinked="0"/>
            </c:trendlineLbl>
          </c:trendline>
          <c:xVal>
            <c:numRef>
              <c:f>sla!$J$10:$J$39</c:f>
              <c:numCache>
                <c:formatCode>General</c:formatCode>
                <c:ptCount val="30"/>
                <c:pt idx="0">
                  <c:v>0.90869999999999995</c:v>
                </c:pt>
                <c:pt idx="1">
                  <c:v>1.0486</c:v>
                </c:pt>
                <c:pt idx="2">
                  <c:v>0.48730000000000001</c:v>
                </c:pt>
                <c:pt idx="3">
                  <c:v>0.67820000000000003</c:v>
                </c:pt>
                <c:pt idx="4">
                  <c:v>0.52659999999999996</c:v>
                </c:pt>
                <c:pt idx="5">
                  <c:v>0.28339999999999999</c:v>
                </c:pt>
                <c:pt idx="6">
                  <c:v>0.62709999999999999</c:v>
                </c:pt>
                <c:pt idx="7">
                  <c:v>0.79179999999999995</c:v>
                </c:pt>
                <c:pt idx="8">
                  <c:v>0.35909999999999997</c:v>
                </c:pt>
                <c:pt idx="9">
                  <c:v>0.40839999999999999</c:v>
                </c:pt>
                <c:pt idx="10">
                  <c:v>0.66200000000000003</c:v>
                </c:pt>
                <c:pt idx="11">
                  <c:v>0.42530000000000001</c:v>
                </c:pt>
                <c:pt idx="12">
                  <c:v>0.57679999999999998</c:v>
                </c:pt>
                <c:pt idx="13">
                  <c:v>0.57030000000000003</c:v>
                </c:pt>
                <c:pt idx="14">
                  <c:v>0.29659999999999997</c:v>
                </c:pt>
                <c:pt idx="15">
                  <c:v>0.32529999999999998</c:v>
                </c:pt>
                <c:pt idx="16">
                  <c:v>0.25330000000000003</c:v>
                </c:pt>
                <c:pt idx="17">
                  <c:v>0.2462</c:v>
                </c:pt>
                <c:pt idx="18">
                  <c:v>1.3305</c:v>
                </c:pt>
                <c:pt idx="19">
                  <c:v>1.2723</c:v>
                </c:pt>
                <c:pt idx="20">
                  <c:v>0.67800000000000005</c:v>
                </c:pt>
                <c:pt idx="21">
                  <c:v>0.59099999999999997</c:v>
                </c:pt>
                <c:pt idx="22">
                  <c:v>0.3881</c:v>
                </c:pt>
                <c:pt idx="23">
                  <c:v>0.49440000000000001</c:v>
                </c:pt>
                <c:pt idx="24">
                  <c:v>0.78400000000000003</c:v>
                </c:pt>
                <c:pt idx="25">
                  <c:v>0.96579999999999999</c:v>
                </c:pt>
                <c:pt idx="26">
                  <c:v>0.46250000000000002</c:v>
                </c:pt>
                <c:pt idx="27">
                  <c:v>0.6734</c:v>
                </c:pt>
                <c:pt idx="28">
                  <c:v>0.52639999999999998</c:v>
                </c:pt>
                <c:pt idx="29">
                  <c:v>0.29220000000000002</c:v>
                </c:pt>
              </c:numCache>
            </c:numRef>
          </c:xVal>
          <c:yVal>
            <c:numRef>
              <c:f>sla!$H$10:$H$39</c:f>
              <c:numCache>
                <c:formatCode>General</c:formatCode>
                <c:ptCount val="30"/>
                <c:pt idx="0">
                  <c:v>16695.781955428902</c:v>
                </c:pt>
                <c:pt idx="1">
                  <c:v>21746.009208017502</c:v>
                </c:pt>
                <c:pt idx="2">
                  <c:v>12746.1981869099</c:v>
                </c:pt>
                <c:pt idx="3">
                  <c:v>11761.6240214306</c:v>
                </c:pt>
                <c:pt idx="4">
                  <c:v>11671.6140074095</c:v>
                </c:pt>
                <c:pt idx="5">
                  <c:v>8917.8396643298202</c:v>
                </c:pt>
                <c:pt idx="6">
                  <c:v>12272.4337193882</c:v>
                </c:pt>
                <c:pt idx="7">
                  <c:v>16637.524996067299</c:v>
                </c:pt>
                <c:pt idx="8">
                  <c:v>9459.5634134701195</c:v>
                </c:pt>
                <c:pt idx="9">
                  <c:v>8346.5858611950207</c:v>
                </c:pt>
                <c:pt idx="10">
                  <c:v>12269.7732895602</c:v>
                </c:pt>
                <c:pt idx="11">
                  <c:v>12639.953097064699</c:v>
                </c:pt>
                <c:pt idx="12">
                  <c:v>12355.6599958963</c:v>
                </c:pt>
                <c:pt idx="13">
                  <c:v>14660.4670853235</c:v>
                </c:pt>
                <c:pt idx="14">
                  <c:v>9872.0232594281297</c:v>
                </c:pt>
                <c:pt idx="15">
                  <c:v>7652.6654471739303</c:v>
                </c:pt>
                <c:pt idx="16">
                  <c:v>7065.6355102878297</c:v>
                </c:pt>
                <c:pt idx="17">
                  <c:v>8287.7623952123104</c:v>
                </c:pt>
                <c:pt idx="18">
                  <c:v>23085.503357081801</c:v>
                </c:pt>
                <c:pt idx="19">
                  <c:v>22523.428395402301</c:v>
                </c:pt>
                <c:pt idx="20">
                  <c:v>14792.6710861594</c:v>
                </c:pt>
                <c:pt idx="21">
                  <c:v>9229.5688962857403</c:v>
                </c:pt>
                <c:pt idx="22">
                  <c:v>7098.4498684905502</c:v>
                </c:pt>
                <c:pt idx="23">
                  <c:v>11593.6799066781</c:v>
                </c:pt>
                <c:pt idx="24">
                  <c:v>17419.296962173499</c:v>
                </c:pt>
                <c:pt idx="25">
                  <c:v>19523.080252759599</c:v>
                </c:pt>
                <c:pt idx="26">
                  <c:v>13486.019979177399</c:v>
                </c:pt>
                <c:pt idx="27">
                  <c:v>12803.142858782199</c:v>
                </c:pt>
                <c:pt idx="28">
                  <c:v>11099.779355713899</c:v>
                </c:pt>
                <c:pt idx="29">
                  <c:v>8307.4610494917797</c:v>
                </c:pt>
              </c:numCache>
            </c:numRef>
          </c:yVal>
        </c:ser>
        <c:axId val="44143744"/>
        <c:axId val="44145664"/>
      </c:scatterChart>
      <c:valAx>
        <c:axId val="441437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Dry weight, g</a:t>
                </a:r>
              </a:p>
            </c:rich>
          </c:tx>
        </c:title>
        <c:numFmt formatCode="General" sourceLinked="1"/>
        <c:tickLblPos val="nextTo"/>
        <c:crossAx val="44145664"/>
        <c:crosses val="autoZero"/>
        <c:crossBetween val="midCat"/>
      </c:valAx>
      <c:valAx>
        <c:axId val="4414566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Projected leaf area,</a:t>
                </a:r>
                <a:r>
                  <a:rPr lang="en-US" baseline="0"/>
                  <a:t> </a:t>
                </a:r>
                <a:r>
                  <a:rPr lang="en-US"/>
                  <a:t>mm2</a:t>
                </a:r>
              </a:p>
            </c:rich>
          </c:tx>
        </c:title>
        <c:numFmt formatCode="General" sourceLinked="1"/>
        <c:tickLblPos val="nextTo"/>
        <c:crossAx val="44143744"/>
        <c:crosses val="autoZero"/>
        <c:crossBetween val="midCat"/>
      </c:valAx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en-US"/>
              <a:t>2nd yr shoots</a:t>
            </a:r>
          </a:p>
        </c:rich>
      </c:tx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(sla!$D$13,sla!$D$19,sla!$D$25,sla!$D$31,sla!$D$37)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xVal>
          <c:yVal>
            <c:numRef>
              <c:f>(sla!$M$13,sla!$M$19,sla!$M$25,sla!$M$31,sla!$M$37)</c:f>
              <c:numCache>
                <c:formatCode>General</c:formatCode>
                <c:ptCount val="5"/>
                <c:pt idx="0">
                  <c:v>17.342412299366853</c:v>
                </c:pt>
                <c:pt idx="1">
                  <c:v>20.437281736520617</c:v>
                </c:pt>
                <c:pt idx="2">
                  <c:v>23.524947578155334</c:v>
                </c:pt>
                <c:pt idx="3">
                  <c:v>15.616867844815129</c:v>
                </c:pt>
                <c:pt idx="4">
                  <c:v>19.012686157977726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xVal>
            <c:numRef>
              <c:f>(sla!$D$14,sla!$D$20,sla!$D$26,sla!$D$32,sla!$D$38)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xVal>
          <c:yVal>
            <c:numRef>
              <c:f>(sla!$M$14,sla!$M$20,sla!$M$26,sla!$M$32,sla!$M$38)</c:f>
              <c:numCache>
                <c:formatCode>General</c:formatCode>
                <c:ptCount val="5"/>
                <c:pt idx="0">
                  <c:v>22.164098001157427</c:v>
                </c:pt>
                <c:pt idx="1">
                  <c:v>18.534400739516919</c:v>
                </c:pt>
                <c:pt idx="2">
                  <c:v>27.894336795451359</c:v>
                </c:pt>
                <c:pt idx="3">
                  <c:v>18.290259903351071</c:v>
                </c:pt>
                <c:pt idx="4">
                  <c:v>21.086206982739171</c:v>
                </c:pt>
              </c:numCache>
            </c:numRef>
          </c:yVal>
        </c:ser>
        <c:ser>
          <c:idx val="2"/>
          <c:order val="2"/>
          <c:spPr>
            <a:ln w="28575">
              <a:noFill/>
            </a:ln>
          </c:spPr>
          <c:xVal>
            <c:numRef>
              <c:f>(sla!$D$15,sla!$D$21,sla!$D$27,sla!$D$33,sla!$D$39)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xVal>
          <c:yVal>
            <c:numRef>
              <c:f>(sla!$M$15,sla!$M$21,sla!$M$27,sla!$M$33,sla!$M$39)</c:f>
              <c:numCache>
                <c:formatCode>General</c:formatCode>
                <c:ptCount val="5"/>
                <c:pt idx="0">
                  <c:v>31.467324150775653</c:v>
                </c:pt>
                <c:pt idx="1">
                  <c:v>29.720087225640015</c:v>
                </c:pt>
                <c:pt idx="2">
                  <c:v>33.662722969993133</c:v>
                </c:pt>
                <c:pt idx="3">
                  <c:v>23.449999811242112</c:v>
                </c:pt>
                <c:pt idx="4">
                  <c:v>28.430735966775426</c:v>
                </c:pt>
              </c:numCache>
            </c:numRef>
          </c:yVal>
        </c:ser>
        <c:axId val="44195840"/>
        <c:axId val="44197760"/>
      </c:scatterChart>
      <c:valAx>
        <c:axId val="44195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Height class</a:t>
                </a:r>
              </a:p>
            </c:rich>
          </c:tx>
        </c:title>
        <c:numFmt formatCode="General" sourceLinked="1"/>
        <c:tickLblPos val="nextTo"/>
        <c:crossAx val="44197760"/>
        <c:crosses val="autoZero"/>
        <c:crossBetween val="midCat"/>
      </c:valAx>
      <c:valAx>
        <c:axId val="441977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SLA, m2/kg</a:t>
                </a:r>
              </a:p>
            </c:rich>
          </c:tx>
        </c:title>
        <c:numFmt formatCode="General" sourceLinked="1"/>
        <c:tickLblPos val="nextTo"/>
        <c:crossAx val="44195840"/>
        <c:crosses val="autoZero"/>
        <c:crossBetween val="midCat"/>
      </c:valAx>
    </c:plotArea>
    <c:plotVisOnly val="1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>
        <c:manualLayout>
          <c:layoutTarget val="inner"/>
          <c:xMode val="edge"/>
          <c:yMode val="edge"/>
          <c:x val="0.17314129483814544"/>
          <c:y val="5.1440251900434983E-2"/>
          <c:w val="0.73252537182852162"/>
          <c:h val="0.7713086396873091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52330927384077"/>
                  <c:y val="0.16632039234127541"/>
                </c:manualLayout>
              </c:layout>
              <c:numFmt formatCode="General" sourceLinked="0"/>
            </c:trendlineLbl>
          </c:trendline>
          <c:xVal>
            <c:numRef>
              <c:f>(sla!$J$10:$J$12,sla!$J$16:$J$18,sla!$J$22:$J$24,sla!$J$28:$J$30,sla!$J$34:$J$36)</c:f>
              <c:numCache>
                <c:formatCode>General</c:formatCode>
                <c:ptCount val="15"/>
                <c:pt idx="0">
                  <c:v>0.90869999999999995</c:v>
                </c:pt>
                <c:pt idx="1">
                  <c:v>1.0486</c:v>
                </c:pt>
                <c:pt idx="2">
                  <c:v>0.48730000000000001</c:v>
                </c:pt>
                <c:pt idx="3">
                  <c:v>0.62709999999999999</c:v>
                </c:pt>
                <c:pt idx="4">
                  <c:v>0.79179999999999995</c:v>
                </c:pt>
                <c:pt idx="5">
                  <c:v>0.35909999999999997</c:v>
                </c:pt>
                <c:pt idx="6">
                  <c:v>0.57679999999999998</c:v>
                </c:pt>
                <c:pt idx="7">
                  <c:v>0.57030000000000003</c:v>
                </c:pt>
                <c:pt idx="8">
                  <c:v>0.29659999999999997</c:v>
                </c:pt>
                <c:pt idx="9">
                  <c:v>1.3305</c:v>
                </c:pt>
                <c:pt idx="10">
                  <c:v>1.2723</c:v>
                </c:pt>
                <c:pt idx="11">
                  <c:v>0.67800000000000005</c:v>
                </c:pt>
                <c:pt idx="12">
                  <c:v>0.78400000000000003</c:v>
                </c:pt>
                <c:pt idx="13">
                  <c:v>0.96579999999999999</c:v>
                </c:pt>
                <c:pt idx="14">
                  <c:v>0.46250000000000002</c:v>
                </c:pt>
              </c:numCache>
            </c:numRef>
          </c:xVal>
          <c:yVal>
            <c:numRef>
              <c:f>(sla!$H$10:$H$12,sla!$H$16:$H$18,sla!$H$22:$H$24,sla!$H$28:$H$30,sla!$H$34:$H$36)</c:f>
              <c:numCache>
                <c:formatCode>General</c:formatCode>
                <c:ptCount val="15"/>
                <c:pt idx="0">
                  <c:v>16695.781955428902</c:v>
                </c:pt>
                <c:pt idx="1">
                  <c:v>21746.009208017502</c:v>
                </c:pt>
                <c:pt idx="2">
                  <c:v>12746.1981869099</c:v>
                </c:pt>
                <c:pt idx="3">
                  <c:v>12272.4337193882</c:v>
                </c:pt>
                <c:pt idx="4">
                  <c:v>16637.524996067299</c:v>
                </c:pt>
                <c:pt idx="5">
                  <c:v>9459.5634134701195</c:v>
                </c:pt>
                <c:pt idx="6">
                  <c:v>12355.6599958963</c:v>
                </c:pt>
                <c:pt idx="7">
                  <c:v>14660.4670853235</c:v>
                </c:pt>
                <c:pt idx="8">
                  <c:v>9872.0232594281297</c:v>
                </c:pt>
                <c:pt idx="9">
                  <c:v>23085.503357081801</c:v>
                </c:pt>
                <c:pt idx="10">
                  <c:v>22523.428395402301</c:v>
                </c:pt>
                <c:pt idx="11">
                  <c:v>14792.6710861594</c:v>
                </c:pt>
                <c:pt idx="12">
                  <c:v>17419.296962173499</c:v>
                </c:pt>
                <c:pt idx="13">
                  <c:v>19523.080252759599</c:v>
                </c:pt>
                <c:pt idx="14">
                  <c:v>13486.019979177399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26254855643044617"/>
                  <c:y val="0.19960103360606021"/>
                </c:manualLayout>
              </c:layout>
              <c:numFmt formatCode="General" sourceLinked="0"/>
            </c:trendlineLbl>
          </c:trendline>
          <c:xVal>
            <c:numRef>
              <c:f>(sla!$J$13:$J$15,sla!$J$19:$J$21,sla!$J$25:$J$27,sla!$J$31:$J$33,sla!$J$37:$J$39)</c:f>
              <c:numCache>
                <c:formatCode>General</c:formatCode>
                <c:ptCount val="15"/>
                <c:pt idx="0">
                  <c:v>0.67820000000000003</c:v>
                </c:pt>
                <c:pt idx="1">
                  <c:v>0.52659999999999996</c:v>
                </c:pt>
                <c:pt idx="2">
                  <c:v>0.28339999999999999</c:v>
                </c:pt>
                <c:pt idx="3">
                  <c:v>0.40839999999999999</c:v>
                </c:pt>
                <c:pt idx="4">
                  <c:v>0.66200000000000003</c:v>
                </c:pt>
                <c:pt idx="5">
                  <c:v>0.42530000000000001</c:v>
                </c:pt>
                <c:pt idx="6">
                  <c:v>0.32529999999999998</c:v>
                </c:pt>
                <c:pt idx="7">
                  <c:v>0.25330000000000003</c:v>
                </c:pt>
                <c:pt idx="8">
                  <c:v>0.2462</c:v>
                </c:pt>
                <c:pt idx="9">
                  <c:v>0.59099999999999997</c:v>
                </c:pt>
                <c:pt idx="10">
                  <c:v>0.3881</c:v>
                </c:pt>
                <c:pt idx="11">
                  <c:v>0.49440000000000001</c:v>
                </c:pt>
                <c:pt idx="12">
                  <c:v>0.6734</c:v>
                </c:pt>
                <c:pt idx="13">
                  <c:v>0.52639999999999998</c:v>
                </c:pt>
                <c:pt idx="14">
                  <c:v>0.29220000000000002</c:v>
                </c:pt>
              </c:numCache>
            </c:numRef>
          </c:xVal>
          <c:yVal>
            <c:numRef>
              <c:f>(sla!$H$13:$H$15,sla!$H$19:$H$21,sla!$H$25:$H$27,sla!$H$31:$H$33,sla!$H$37:$H$39)</c:f>
              <c:numCache>
                <c:formatCode>General</c:formatCode>
                <c:ptCount val="15"/>
                <c:pt idx="0">
                  <c:v>11761.6240214306</c:v>
                </c:pt>
                <c:pt idx="1">
                  <c:v>11671.6140074095</c:v>
                </c:pt>
                <c:pt idx="2">
                  <c:v>8917.8396643298202</c:v>
                </c:pt>
                <c:pt idx="3">
                  <c:v>8346.5858611950207</c:v>
                </c:pt>
                <c:pt idx="4">
                  <c:v>12269.7732895602</c:v>
                </c:pt>
                <c:pt idx="5">
                  <c:v>12639.953097064699</c:v>
                </c:pt>
                <c:pt idx="6">
                  <c:v>7652.6654471739303</c:v>
                </c:pt>
                <c:pt idx="7">
                  <c:v>7065.6355102878297</c:v>
                </c:pt>
                <c:pt idx="8">
                  <c:v>8287.7623952123104</c:v>
                </c:pt>
                <c:pt idx="9">
                  <c:v>9229.5688962857403</c:v>
                </c:pt>
                <c:pt idx="10">
                  <c:v>7098.4498684905502</c:v>
                </c:pt>
                <c:pt idx="11">
                  <c:v>11593.6799066781</c:v>
                </c:pt>
                <c:pt idx="12">
                  <c:v>12803.142858782199</c:v>
                </c:pt>
                <c:pt idx="13">
                  <c:v>11099.779355713899</c:v>
                </c:pt>
                <c:pt idx="14">
                  <c:v>8307.4610494917797</c:v>
                </c:pt>
              </c:numCache>
            </c:numRef>
          </c:yVal>
        </c:ser>
        <c:ser>
          <c:idx val="2"/>
          <c:order val="2"/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4.7297897547217756E-2"/>
                  <c:y val="-8.2936631332984553E-3"/>
                </c:manualLayout>
              </c:layout>
              <c:numFmt formatCode="General" sourceLinked="0"/>
            </c:trendlineLbl>
          </c:trendline>
          <c:xVal>
            <c:numRef>
              <c:f>(sla!$J$10:$J$11,sla!$J$13:$J$14,sla!$J$16:$J$17,sla!$J$19:$J$20,sla!$J$22:$J$23,sla!$J$25:$J$26,sla!$J$28:$J$29,sla!$J$31:$J$32,sla!$J$34:$J$35,sla!$J$37:$J$38)</c:f>
              <c:numCache>
                <c:formatCode>General</c:formatCode>
                <c:ptCount val="20"/>
                <c:pt idx="0">
                  <c:v>0.90869999999999995</c:v>
                </c:pt>
                <c:pt idx="1">
                  <c:v>1.0486</c:v>
                </c:pt>
                <c:pt idx="2">
                  <c:v>0.67820000000000003</c:v>
                </c:pt>
                <c:pt idx="3">
                  <c:v>0.52659999999999996</c:v>
                </c:pt>
                <c:pt idx="4">
                  <c:v>0.62709999999999999</c:v>
                </c:pt>
                <c:pt idx="5">
                  <c:v>0.79179999999999995</c:v>
                </c:pt>
                <c:pt idx="6">
                  <c:v>0.40839999999999999</c:v>
                </c:pt>
                <c:pt idx="7">
                  <c:v>0.66200000000000003</c:v>
                </c:pt>
                <c:pt idx="8">
                  <c:v>0.57679999999999998</c:v>
                </c:pt>
                <c:pt idx="9">
                  <c:v>0.57030000000000003</c:v>
                </c:pt>
                <c:pt idx="10">
                  <c:v>0.32529999999999998</c:v>
                </c:pt>
                <c:pt idx="11">
                  <c:v>0.25330000000000003</c:v>
                </c:pt>
                <c:pt idx="12">
                  <c:v>1.3305</c:v>
                </c:pt>
                <c:pt idx="13">
                  <c:v>1.2723</c:v>
                </c:pt>
                <c:pt idx="14">
                  <c:v>0.59099999999999997</c:v>
                </c:pt>
                <c:pt idx="15">
                  <c:v>0.3881</c:v>
                </c:pt>
                <c:pt idx="16">
                  <c:v>0.78400000000000003</c:v>
                </c:pt>
                <c:pt idx="17">
                  <c:v>0.96579999999999999</c:v>
                </c:pt>
                <c:pt idx="18">
                  <c:v>0.6734</c:v>
                </c:pt>
                <c:pt idx="19">
                  <c:v>0.52639999999999998</c:v>
                </c:pt>
              </c:numCache>
            </c:numRef>
          </c:xVal>
          <c:yVal>
            <c:numRef>
              <c:f>(sla!$H$10:$H$11,sla!$H$13:$H$14,sla!$H$16:$H$17,sla!$H$19:$H$20,sla!$H$22:$H$23,sla!$H$25:$H$26,sla!$H$28:$H$29,sla!$H$31:$H$32,sla!$H$34:$H$35,sla!$H$37:$H$38)</c:f>
              <c:numCache>
                <c:formatCode>General</c:formatCode>
                <c:ptCount val="20"/>
                <c:pt idx="0">
                  <c:v>16695.781955428902</c:v>
                </c:pt>
                <c:pt idx="1">
                  <c:v>21746.009208017502</c:v>
                </c:pt>
                <c:pt idx="2">
                  <c:v>11761.6240214306</c:v>
                </c:pt>
                <c:pt idx="3">
                  <c:v>11671.6140074095</c:v>
                </c:pt>
                <c:pt idx="4">
                  <c:v>12272.4337193882</c:v>
                </c:pt>
                <c:pt idx="5">
                  <c:v>16637.524996067299</c:v>
                </c:pt>
                <c:pt idx="6">
                  <c:v>8346.5858611950207</c:v>
                </c:pt>
                <c:pt idx="7">
                  <c:v>12269.7732895602</c:v>
                </c:pt>
                <c:pt idx="8">
                  <c:v>12355.6599958963</c:v>
                </c:pt>
                <c:pt idx="9">
                  <c:v>14660.4670853235</c:v>
                </c:pt>
                <c:pt idx="10">
                  <c:v>7652.6654471739303</c:v>
                </c:pt>
                <c:pt idx="11">
                  <c:v>7065.6355102878297</c:v>
                </c:pt>
                <c:pt idx="12">
                  <c:v>23085.503357081801</c:v>
                </c:pt>
                <c:pt idx="13">
                  <c:v>22523.428395402301</c:v>
                </c:pt>
                <c:pt idx="14">
                  <c:v>9229.5688962857403</c:v>
                </c:pt>
                <c:pt idx="15">
                  <c:v>7098.4498684905502</c:v>
                </c:pt>
                <c:pt idx="16">
                  <c:v>17419.296962173499</c:v>
                </c:pt>
                <c:pt idx="17">
                  <c:v>19523.080252759599</c:v>
                </c:pt>
                <c:pt idx="18">
                  <c:v>12803.142858782199</c:v>
                </c:pt>
                <c:pt idx="19">
                  <c:v>11099.779355713899</c:v>
                </c:pt>
              </c:numCache>
            </c:numRef>
          </c:yVal>
        </c:ser>
        <c:axId val="44222720"/>
        <c:axId val="44233088"/>
      </c:scatterChart>
      <c:valAx>
        <c:axId val="44222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Dry weight, g</a:t>
                </a:r>
              </a:p>
            </c:rich>
          </c:tx>
        </c:title>
        <c:numFmt formatCode="General" sourceLinked="1"/>
        <c:tickLblPos val="nextTo"/>
        <c:crossAx val="44233088"/>
        <c:crosses val="autoZero"/>
        <c:crossBetween val="midCat"/>
      </c:valAx>
      <c:valAx>
        <c:axId val="442330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Projected leaf area,</a:t>
                </a:r>
                <a:r>
                  <a:rPr lang="en-US" baseline="0"/>
                  <a:t> </a:t>
                </a:r>
                <a:r>
                  <a:rPr lang="en-US"/>
                  <a:t>mm2</a:t>
                </a:r>
              </a:p>
            </c:rich>
          </c:tx>
        </c:title>
        <c:numFmt formatCode="General" sourceLinked="1"/>
        <c:tickLblPos val="nextTo"/>
        <c:crossAx val="44222720"/>
        <c:crosses val="autoZero"/>
        <c:crossBetween val="midCat"/>
      </c:valAx>
    </c:plotArea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en-US"/>
              <a:t>Petiole vs. leaflet weight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v>1st yr shoots</c:v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0.20827712160979878"/>
                  <c:y val="-6.9005546710717361E-2"/>
                </c:manualLayout>
              </c:layout>
              <c:numFmt formatCode="General" sourceLinked="0"/>
            </c:trendlineLbl>
          </c:trendline>
          <c:xVal>
            <c:numRef>
              <c:f>(sla!$J$10:$J$12,sla!$J$16:$J$18,sla!$J$22:$J$24,sla!$J$28:$J$30,sla!$J$34:$J$36)</c:f>
              <c:numCache>
                <c:formatCode>General</c:formatCode>
                <c:ptCount val="15"/>
                <c:pt idx="0">
                  <c:v>0.90869999999999995</c:v>
                </c:pt>
                <c:pt idx="1">
                  <c:v>1.0486</c:v>
                </c:pt>
                <c:pt idx="2">
                  <c:v>0.48730000000000001</c:v>
                </c:pt>
                <c:pt idx="3">
                  <c:v>0.62709999999999999</c:v>
                </c:pt>
                <c:pt idx="4">
                  <c:v>0.79179999999999995</c:v>
                </c:pt>
                <c:pt idx="5">
                  <c:v>0.35909999999999997</c:v>
                </c:pt>
                <c:pt idx="6">
                  <c:v>0.57679999999999998</c:v>
                </c:pt>
                <c:pt idx="7">
                  <c:v>0.57030000000000003</c:v>
                </c:pt>
                <c:pt idx="8">
                  <c:v>0.29659999999999997</c:v>
                </c:pt>
                <c:pt idx="9">
                  <c:v>1.3305</c:v>
                </c:pt>
                <c:pt idx="10">
                  <c:v>1.2723</c:v>
                </c:pt>
                <c:pt idx="11">
                  <c:v>0.67800000000000005</c:v>
                </c:pt>
                <c:pt idx="12">
                  <c:v>0.78400000000000003</c:v>
                </c:pt>
                <c:pt idx="13">
                  <c:v>0.96579999999999999</c:v>
                </c:pt>
                <c:pt idx="14">
                  <c:v>0.46250000000000002</c:v>
                </c:pt>
              </c:numCache>
            </c:numRef>
          </c:xVal>
          <c:yVal>
            <c:numRef>
              <c:f>(sla!$K$10:$K$12,sla!$K$16:$K$18,sla!$K$22:$K$24,sla!$K$28:$K$30,sla!$K$34:$K$36)</c:f>
              <c:numCache>
                <c:formatCode>General</c:formatCode>
                <c:ptCount val="15"/>
                <c:pt idx="0">
                  <c:v>9.6799999999999997E-2</c:v>
                </c:pt>
                <c:pt idx="1">
                  <c:v>0.1855</c:v>
                </c:pt>
                <c:pt idx="2">
                  <c:v>8.3900000000000002E-2</c:v>
                </c:pt>
                <c:pt idx="3">
                  <c:v>6.9199999999999998E-2</c:v>
                </c:pt>
                <c:pt idx="4">
                  <c:v>0.12809999999999999</c:v>
                </c:pt>
                <c:pt idx="5">
                  <c:v>6.5699999999999995E-2</c:v>
                </c:pt>
                <c:pt idx="6">
                  <c:v>0.1067</c:v>
                </c:pt>
                <c:pt idx="7">
                  <c:v>0.13589999999999999</c:v>
                </c:pt>
                <c:pt idx="8">
                  <c:v>7.3899999999999993E-2</c:v>
                </c:pt>
                <c:pt idx="9">
                  <c:v>0.15909999999999999</c:v>
                </c:pt>
                <c:pt idx="10">
                  <c:v>0.2026</c:v>
                </c:pt>
                <c:pt idx="11">
                  <c:v>0.1303</c:v>
                </c:pt>
                <c:pt idx="12">
                  <c:v>7.7899999999999997E-2</c:v>
                </c:pt>
                <c:pt idx="13">
                  <c:v>9.98E-2</c:v>
                </c:pt>
                <c:pt idx="14">
                  <c:v>6.2799999999999995E-2</c:v>
                </c:pt>
              </c:numCache>
            </c:numRef>
          </c:yVal>
        </c:ser>
        <c:ser>
          <c:idx val="1"/>
          <c:order val="1"/>
          <c:tx>
            <c:v>2nd yr shoots</c:v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0.29698418701133383"/>
                  <c:y val="9.7274290025406024E-2"/>
                </c:manualLayout>
              </c:layout>
              <c:numFmt formatCode="General" sourceLinked="0"/>
            </c:trendlineLbl>
          </c:trendline>
          <c:xVal>
            <c:numRef>
              <c:f>(sla!$J$13:$J$15,sla!$J$19:$J$21,sla!$J$25:$J$27,sla!$J$31:$J$33,sla!$J$37:$J$39)</c:f>
              <c:numCache>
                <c:formatCode>General</c:formatCode>
                <c:ptCount val="15"/>
                <c:pt idx="0">
                  <c:v>0.67820000000000003</c:v>
                </c:pt>
                <c:pt idx="1">
                  <c:v>0.52659999999999996</c:v>
                </c:pt>
                <c:pt idx="2">
                  <c:v>0.28339999999999999</c:v>
                </c:pt>
                <c:pt idx="3">
                  <c:v>0.40839999999999999</c:v>
                </c:pt>
                <c:pt idx="4">
                  <c:v>0.66200000000000003</c:v>
                </c:pt>
                <c:pt idx="5">
                  <c:v>0.42530000000000001</c:v>
                </c:pt>
                <c:pt idx="6">
                  <c:v>0.32529999999999998</c:v>
                </c:pt>
                <c:pt idx="7">
                  <c:v>0.25330000000000003</c:v>
                </c:pt>
                <c:pt idx="8">
                  <c:v>0.2462</c:v>
                </c:pt>
                <c:pt idx="9">
                  <c:v>0.59099999999999997</c:v>
                </c:pt>
                <c:pt idx="10">
                  <c:v>0.3881</c:v>
                </c:pt>
                <c:pt idx="11">
                  <c:v>0.49440000000000001</c:v>
                </c:pt>
                <c:pt idx="12">
                  <c:v>0.6734</c:v>
                </c:pt>
                <c:pt idx="13">
                  <c:v>0.52639999999999998</c:v>
                </c:pt>
                <c:pt idx="14">
                  <c:v>0.29220000000000002</c:v>
                </c:pt>
              </c:numCache>
            </c:numRef>
          </c:xVal>
          <c:yVal>
            <c:numRef>
              <c:f>(sla!$K$13:$K$15,sla!$K$19:$K$21,sla!$K$25:$K$27,sla!$K$31:$K$33,sla!$K$37:$K$39)</c:f>
              <c:numCache>
                <c:formatCode>General</c:formatCode>
                <c:ptCount val="15"/>
                <c:pt idx="0">
                  <c:v>5.6899999999999999E-2</c:v>
                </c:pt>
                <c:pt idx="1">
                  <c:v>6.3E-2</c:v>
                </c:pt>
                <c:pt idx="2">
                  <c:v>3.8300000000000001E-2</c:v>
                </c:pt>
                <c:pt idx="3">
                  <c:v>4.4400000000000002E-2</c:v>
                </c:pt>
                <c:pt idx="4">
                  <c:v>5.5399999999999998E-2</c:v>
                </c:pt>
                <c:pt idx="5">
                  <c:v>5.1299999999999998E-2</c:v>
                </c:pt>
                <c:pt idx="6">
                  <c:v>3.4099999999999998E-2</c:v>
                </c:pt>
                <c:pt idx="7">
                  <c:v>3.73E-2</c:v>
                </c:pt>
                <c:pt idx="8">
                  <c:v>4.48E-2</c:v>
                </c:pt>
                <c:pt idx="9">
                  <c:v>5.8299999999999998E-2</c:v>
                </c:pt>
                <c:pt idx="10">
                  <c:v>5.2499999999999998E-2</c:v>
                </c:pt>
                <c:pt idx="11">
                  <c:v>7.4999999999999997E-2</c:v>
                </c:pt>
                <c:pt idx="12">
                  <c:v>5.4100000000000002E-2</c:v>
                </c:pt>
                <c:pt idx="13">
                  <c:v>4.7100000000000003E-2</c:v>
                </c:pt>
                <c:pt idx="14">
                  <c:v>2.75E-2</c:v>
                </c:pt>
              </c:numCache>
            </c:numRef>
          </c:yVal>
        </c:ser>
        <c:axId val="44246528"/>
        <c:axId val="44248448"/>
      </c:scatterChart>
      <c:valAx>
        <c:axId val="442465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Leaflet, g</a:t>
                </a:r>
              </a:p>
            </c:rich>
          </c:tx>
        </c:title>
        <c:numFmt formatCode="General" sourceLinked="1"/>
        <c:tickLblPos val="nextTo"/>
        <c:crossAx val="44248448"/>
        <c:crosses val="autoZero"/>
        <c:crossBetween val="midCat"/>
      </c:valAx>
      <c:valAx>
        <c:axId val="442484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Petiole, g</a:t>
                </a:r>
              </a:p>
            </c:rich>
          </c:tx>
        </c:title>
        <c:numFmt formatCode="General" sourceLinked="1"/>
        <c:tickLblPos val="nextTo"/>
        <c:crossAx val="4424652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4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232832</xdr:colOff>
      <xdr:row>8</xdr:row>
      <xdr:rowOff>719667</xdr:rowOff>
    </xdr:from>
    <xdr:to>
      <xdr:col>31</xdr:col>
      <xdr:colOff>243416</xdr:colOff>
      <xdr:row>20</xdr:row>
      <xdr:rowOff>21166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338667</xdr:colOff>
      <xdr:row>8</xdr:row>
      <xdr:rowOff>719668</xdr:rowOff>
    </xdr:from>
    <xdr:to>
      <xdr:col>38</xdr:col>
      <xdr:colOff>402168</xdr:colOff>
      <xdr:row>20</xdr:row>
      <xdr:rowOff>52917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338667</xdr:colOff>
      <xdr:row>20</xdr:row>
      <xdr:rowOff>137584</xdr:rowOff>
    </xdr:from>
    <xdr:to>
      <xdr:col>38</xdr:col>
      <xdr:colOff>412750</xdr:colOff>
      <xdr:row>33</xdr:row>
      <xdr:rowOff>190499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518583</xdr:colOff>
      <xdr:row>8</xdr:row>
      <xdr:rowOff>730250</xdr:rowOff>
    </xdr:from>
    <xdr:to>
      <xdr:col>46</xdr:col>
      <xdr:colOff>10583</xdr:colOff>
      <xdr:row>20</xdr:row>
      <xdr:rowOff>52916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52918</xdr:colOff>
      <xdr:row>34</xdr:row>
      <xdr:rowOff>169332</xdr:rowOff>
    </xdr:from>
    <xdr:to>
      <xdr:col>25</xdr:col>
      <xdr:colOff>63500</xdr:colOff>
      <xdr:row>52</xdr:row>
      <xdr:rowOff>137583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31749</xdr:colOff>
      <xdr:row>8</xdr:row>
      <xdr:rowOff>730250</xdr:rowOff>
    </xdr:from>
    <xdr:to>
      <xdr:col>24</xdr:col>
      <xdr:colOff>158748</xdr:colOff>
      <xdr:row>20</xdr:row>
      <xdr:rowOff>21166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222250</xdr:colOff>
      <xdr:row>20</xdr:row>
      <xdr:rowOff>95251</xdr:rowOff>
    </xdr:from>
    <xdr:to>
      <xdr:col>31</xdr:col>
      <xdr:colOff>232833</xdr:colOff>
      <xdr:row>33</xdr:row>
      <xdr:rowOff>169333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42333</xdr:colOff>
      <xdr:row>20</xdr:row>
      <xdr:rowOff>95250</xdr:rowOff>
    </xdr:from>
    <xdr:to>
      <xdr:col>24</xdr:col>
      <xdr:colOff>169332</xdr:colOff>
      <xdr:row>34</xdr:row>
      <xdr:rowOff>10583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31749</xdr:colOff>
      <xdr:row>34</xdr:row>
      <xdr:rowOff>179917</xdr:rowOff>
    </xdr:from>
    <xdr:to>
      <xdr:col>33</xdr:col>
      <xdr:colOff>550334</xdr:colOff>
      <xdr:row>52</xdr:row>
      <xdr:rowOff>63501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63500</xdr:colOff>
      <xdr:row>34</xdr:row>
      <xdr:rowOff>148167</xdr:rowOff>
    </xdr:from>
    <xdr:to>
      <xdr:col>42</xdr:col>
      <xdr:colOff>582085</xdr:colOff>
      <xdr:row>52</xdr:row>
      <xdr:rowOff>31751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34</xdr:col>
      <xdr:colOff>539750</xdr:colOff>
      <xdr:row>52</xdr:row>
      <xdr:rowOff>179917</xdr:rowOff>
    </xdr:from>
    <xdr:to>
      <xdr:col>42</xdr:col>
      <xdr:colOff>444502</xdr:colOff>
      <xdr:row>67</xdr:row>
      <xdr:rowOff>63501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613832</xdr:colOff>
      <xdr:row>61</xdr:row>
      <xdr:rowOff>95251</xdr:rowOff>
    </xdr:from>
    <xdr:to>
      <xdr:col>24</xdr:col>
      <xdr:colOff>486833</xdr:colOff>
      <xdr:row>77</xdr:row>
      <xdr:rowOff>158751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560915</xdr:colOff>
      <xdr:row>68</xdr:row>
      <xdr:rowOff>169333</xdr:rowOff>
    </xdr:from>
    <xdr:to>
      <xdr:col>16</xdr:col>
      <xdr:colOff>158750</xdr:colOff>
      <xdr:row>85</xdr:row>
      <xdr:rowOff>42333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600075</xdr:colOff>
      <xdr:row>18</xdr:row>
      <xdr:rowOff>9525</xdr:rowOff>
    </xdr:from>
    <xdr:to>
      <xdr:col>43</xdr:col>
      <xdr:colOff>47625</xdr:colOff>
      <xdr:row>32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6</xdr:row>
      <xdr:rowOff>152400</xdr:rowOff>
    </xdr:from>
    <xdr:to>
      <xdr:col>11</xdr:col>
      <xdr:colOff>457200</xdr:colOff>
      <xdr:row>21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619125</xdr:colOff>
      <xdr:row>6</xdr:row>
      <xdr:rowOff>161925</xdr:rowOff>
    </xdr:from>
    <xdr:to>
      <xdr:col>17</xdr:col>
      <xdr:colOff>457200</xdr:colOff>
      <xdr:row>21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95250</xdr:colOff>
      <xdr:row>3</xdr:row>
      <xdr:rowOff>123825</xdr:rowOff>
    </xdr:from>
    <xdr:to>
      <xdr:col>51</xdr:col>
      <xdr:colOff>400050</xdr:colOff>
      <xdr:row>18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390526</xdr:colOff>
      <xdr:row>33</xdr:row>
      <xdr:rowOff>9525</xdr:rowOff>
    </xdr:from>
    <xdr:to>
      <xdr:col>43</xdr:col>
      <xdr:colOff>57150</xdr:colOff>
      <xdr:row>48</xdr:row>
      <xdr:rowOff>171450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428624</xdr:colOff>
      <xdr:row>2</xdr:row>
      <xdr:rowOff>66675</xdr:rowOff>
    </xdr:from>
    <xdr:to>
      <xdr:col>17</xdr:col>
      <xdr:colOff>133349</xdr:colOff>
      <xdr:row>18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428625</xdr:colOff>
      <xdr:row>18</xdr:row>
      <xdr:rowOff>161925</xdr:rowOff>
    </xdr:from>
    <xdr:to>
      <xdr:col>17</xdr:col>
      <xdr:colOff>133350</xdr:colOff>
      <xdr:row>34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438150</xdr:colOff>
      <xdr:row>35</xdr:row>
      <xdr:rowOff>104775</xdr:rowOff>
    </xdr:from>
    <xdr:to>
      <xdr:col>17</xdr:col>
      <xdr:colOff>142875</xdr:colOff>
      <xdr:row>50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169332</xdr:colOff>
      <xdr:row>11</xdr:row>
      <xdr:rowOff>169333</xdr:rowOff>
    </xdr:from>
    <xdr:to>
      <xdr:col>43</xdr:col>
      <xdr:colOff>423334</xdr:colOff>
      <xdr:row>30</xdr:row>
      <xdr:rowOff>84667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86783</xdr:colOff>
      <xdr:row>1</xdr:row>
      <xdr:rowOff>105837</xdr:rowOff>
    </xdr:from>
    <xdr:to>
      <xdr:col>37</xdr:col>
      <xdr:colOff>317500</xdr:colOff>
      <xdr:row>10</xdr:row>
      <xdr:rowOff>137583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148168</xdr:colOff>
      <xdr:row>34</xdr:row>
      <xdr:rowOff>74084</xdr:rowOff>
    </xdr:from>
    <xdr:to>
      <xdr:col>34</xdr:col>
      <xdr:colOff>127000</xdr:colOff>
      <xdr:row>47</xdr:row>
      <xdr:rowOff>148167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211667</xdr:colOff>
      <xdr:row>18</xdr:row>
      <xdr:rowOff>105833</xdr:rowOff>
    </xdr:from>
    <xdr:to>
      <xdr:col>33</xdr:col>
      <xdr:colOff>486833</xdr:colOff>
      <xdr:row>32</xdr:row>
      <xdr:rowOff>179916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7"/>
  <sheetViews>
    <sheetView topLeftCell="A37" zoomScale="90" zoomScaleNormal="90" workbookViewId="0">
      <selection activeCell="M48" sqref="M48:M67"/>
    </sheetView>
  </sheetViews>
  <sheetFormatPr defaultRowHeight="15"/>
  <cols>
    <col min="1" max="1" width="5.7109375" style="2" bestFit="1" customWidth="1"/>
    <col min="2" max="4" width="4.140625" style="2" bestFit="1" customWidth="1"/>
    <col min="5" max="6" width="7.140625" bestFit="1" customWidth="1"/>
    <col min="7" max="7" width="7" customWidth="1"/>
    <col min="8" max="8" width="13.28515625" bestFit="1" customWidth="1"/>
    <col min="14" max="14" width="13.28515625" bestFit="1" customWidth="1"/>
    <col min="15" max="15" width="13.85546875" bestFit="1" customWidth="1"/>
  </cols>
  <sheetData>
    <row r="1" spans="1:17">
      <c r="A1" s="2" t="s">
        <v>37</v>
      </c>
    </row>
    <row r="2" spans="1:17">
      <c r="A2" s="2" t="s">
        <v>38</v>
      </c>
    </row>
    <row r="3" spans="1:17">
      <c r="A3" s="2" t="s">
        <v>39</v>
      </c>
    </row>
    <row r="4" spans="1:17">
      <c r="A4" s="2" t="s">
        <v>40</v>
      </c>
    </row>
    <row r="5" spans="1:17">
      <c r="A5" s="2" t="s">
        <v>41</v>
      </c>
    </row>
    <row r="6" spans="1:17">
      <c r="A6" s="2" t="s">
        <v>43</v>
      </c>
    </row>
    <row r="7" spans="1:17">
      <c r="A7" s="2" t="s">
        <v>42</v>
      </c>
    </row>
    <row r="9" spans="1:17" s="4" customFormat="1" ht="93.75" customHeight="1">
      <c r="A9" s="3" t="s">
        <v>30</v>
      </c>
      <c r="B9" s="3" t="s">
        <v>31</v>
      </c>
      <c r="C9" s="3" t="s">
        <v>33</v>
      </c>
      <c r="D9" s="3" t="s">
        <v>32</v>
      </c>
      <c r="E9" s="4" t="s">
        <v>34</v>
      </c>
      <c r="F9" s="4" t="s">
        <v>35</v>
      </c>
      <c r="G9" s="4" t="s">
        <v>50</v>
      </c>
      <c r="H9" s="4" t="s">
        <v>36</v>
      </c>
      <c r="I9" s="4" t="s">
        <v>44</v>
      </c>
      <c r="J9" s="4" t="s">
        <v>45</v>
      </c>
      <c r="K9" s="4" t="s">
        <v>46</v>
      </c>
      <c r="L9" s="4" t="s">
        <v>49</v>
      </c>
      <c r="M9" s="4" t="s">
        <v>48</v>
      </c>
      <c r="N9" s="4" t="s">
        <v>47</v>
      </c>
    </row>
    <row r="10" spans="1:17">
      <c r="A10" s="1" t="s">
        <v>0</v>
      </c>
      <c r="B10" s="2">
        <v>1</v>
      </c>
      <c r="C10" s="2">
        <v>1</v>
      </c>
      <c r="D10" s="2">
        <v>1</v>
      </c>
      <c r="E10">
        <v>2.6082000000000001</v>
      </c>
      <c r="F10">
        <v>0.61250000000000004</v>
      </c>
      <c r="G10">
        <f>SUM(E10:F10)</f>
        <v>3.2206999999999999</v>
      </c>
      <c r="H10">
        <v>16695.781955428902</v>
      </c>
      <c r="I10">
        <v>0.59215686274509804</v>
      </c>
      <c r="J10">
        <v>0.90869999999999995</v>
      </c>
      <c r="K10">
        <v>9.6799999999999997E-2</v>
      </c>
      <c r="L10">
        <f>SUM(J10:K10)</f>
        <v>1.0055000000000001</v>
      </c>
      <c r="M10">
        <f>H10/1000000/(J10/1000)</f>
        <v>18.373260653052608</v>
      </c>
      <c r="N10">
        <f>J10/E10</f>
        <v>0.34840119622728316</v>
      </c>
      <c r="O10">
        <f>AVERAGE(M10:M11)</f>
        <v>19.555698230406477</v>
      </c>
      <c r="P10">
        <f>AVERAGE(M10:M39)</f>
        <v>23.056762280797038</v>
      </c>
      <c r="Q10">
        <f>AVERAGE(M10:M12,M16:M18,M22:M24,M28:M30,M34:M36)</f>
        <v>22.737900017362215</v>
      </c>
    </row>
    <row r="11" spans="1:17">
      <c r="A11" s="2" t="s">
        <v>1</v>
      </c>
      <c r="B11" s="2">
        <v>1</v>
      </c>
      <c r="C11" s="2">
        <v>1</v>
      </c>
      <c r="D11" s="2">
        <v>2</v>
      </c>
      <c r="E11">
        <v>2.7953999999999999</v>
      </c>
      <c r="F11">
        <v>0.76890000000000003</v>
      </c>
      <c r="G11">
        <f t="shared" ref="G11:G39" si="0">SUM(E11:F11)</f>
        <v>3.5642999999999998</v>
      </c>
      <c r="H11">
        <v>21746.009208017502</v>
      </c>
      <c r="I11">
        <v>0.59215686274509804</v>
      </c>
      <c r="J11">
        <v>1.0486</v>
      </c>
      <c r="K11">
        <v>0.1855</v>
      </c>
      <c r="L11">
        <f t="shared" ref="L11:L39" si="1">SUM(J11:K11)</f>
        <v>1.2341</v>
      </c>
      <c r="M11">
        <f t="shared" ref="M11:M39" si="2">H11/1000000/(J11/1000)</f>
        <v>20.738135807760351</v>
      </c>
      <c r="N11">
        <f t="shared" ref="N11:N39" si="3">J11/E11</f>
        <v>0.37511626243113688</v>
      </c>
      <c r="P11">
        <f>STDEV(M10:M39)</f>
        <v>5.00506948240524</v>
      </c>
      <c r="Q11">
        <f>AVERAGE(M13:M15,M19:M21,M25:M27,M31:M33,M37:M39)</f>
        <v>23.375624544231862</v>
      </c>
    </row>
    <row r="12" spans="1:17">
      <c r="A12" s="2" t="s">
        <v>2</v>
      </c>
      <c r="B12" s="2">
        <v>1</v>
      </c>
      <c r="C12" s="2">
        <v>1</v>
      </c>
      <c r="D12" s="2">
        <v>3</v>
      </c>
      <c r="E12">
        <v>1.4267000000000001</v>
      </c>
      <c r="F12">
        <v>0.31979999999999997</v>
      </c>
      <c r="G12">
        <f t="shared" si="0"/>
        <v>1.7465000000000002</v>
      </c>
      <c r="H12">
        <v>12746.1981869099</v>
      </c>
      <c r="I12">
        <v>0.59215686274509804</v>
      </c>
      <c r="J12">
        <v>0.48730000000000001</v>
      </c>
      <c r="K12">
        <v>8.3900000000000002E-2</v>
      </c>
      <c r="L12">
        <f t="shared" si="1"/>
        <v>0.57120000000000004</v>
      </c>
      <c r="M12">
        <f t="shared" si="2"/>
        <v>26.156778548963469</v>
      </c>
      <c r="N12">
        <f t="shared" si="3"/>
        <v>0.34155744024672319</v>
      </c>
      <c r="Q12">
        <f>AVERAGE(M10:M39)</f>
        <v>23.056762280797038</v>
      </c>
    </row>
    <row r="13" spans="1:17">
      <c r="A13" s="2" t="s">
        <v>3</v>
      </c>
      <c r="B13" s="2">
        <v>1</v>
      </c>
      <c r="C13" s="2">
        <v>2</v>
      </c>
      <c r="D13" s="2">
        <v>1</v>
      </c>
      <c r="E13">
        <v>1.5366</v>
      </c>
      <c r="F13">
        <v>0.1762</v>
      </c>
      <c r="G13">
        <f t="shared" si="0"/>
        <v>1.7127999999999999</v>
      </c>
      <c r="H13">
        <v>11761.6240214306</v>
      </c>
      <c r="I13">
        <v>0.59215686274509804</v>
      </c>
      <c r="J13">
        <v>0.67820000000000003</v>
      </c>
      <c r="K13">
        <v>5.6899999999999999E-2</v>
      </c>
      <c r="L13">
        <f t="shared" si="1"/>
        <v>0.73509999999999998</v>
      </c>
      <c r="M13">
        <f t="shared" si="2"/>
        <v>17.342412299366853</v>
      </c>
      <c r="N13">
        <f t="shared" si="3"/>
        <v>0.44136405050110639</v>
      </c>
      <c r="O13">
        <f t="shared" ref="O13" si="4">AVERAGE(M13:M14)</f>
        <v>19.753255150262142</v>
      </c>
      <c r="P13">
        <v>20</v>
      </c>
    </row>
    <row r="14" spans="1:17">
      <c r="A14" s="2" t="s">
        <v>4</v>
      </c>
      <c r="B14" s="2">
        <v>1</v>
      </c>
      <c r="C14" s="2">
        <v>2</v>
      </c>
      <c r="D14" s="2">
        <v>2</v>
      </c>
      <c r="E14">
        <v>1.3006</v>
      </c>
      <c r="F14">
        <v>0.2082</v>
      </c>
      <c r="G14">
        <f t="shared" si="0"/>
        <v>1.5087999999999999</v>
      </c>
      <c r="H14">
        <v>11671.6140074095</v>
      </c>
      <c r="I14">
        <v>0.61176470588235299</v>
      </c>
      <c r="J14">
        <v>0.52659999999999996</v>
      </c>
      <c r="K14">
        <v>6.3E-2</v>
      </c>
      <c r="L14">
        <f t="shared" si="1"/>
        <v>0.5895999999999999</v>
      </c>
      <c r="M14">
        <f t="shared" si="2"/>
        <v>22.164098001157427</v>
      </c>
      <c r="N14">
        <f t="shared" si="3"/>
        <v>0.40489005074580958</v>
      </c>
      <c r="P14">
        <f>P11/SQRT(P13)</f>
        <v>1.1191675594767803</v>
      </c>
    </row>
    <row r="15" spans="1:17">
      <c r="A15" s="2" t="s">
        <v>5</v>
      </c>
      <c r="B15" s="2">
        <v>1</v>
      </c>
      <c r="C15" s="2">
        <v>2</v>
      </c>
      <c r="D15" s="2">
        <v>3</v>
      </c>
      <c r="E15">
        <v>0.80879999999999996</v>
      </c>
      <c r="F15">
        <v>0.1371</v>
      </c>
      <c r="G15">
        <f t="shared" si="0"/>
        <v>0.94589999999999996</v>
      </c>
      <c r="H15">
        <v>8917.8396643298202</v>
      </c>
      <c r="I15">
        <v>0.63137254901960804</v>
      </c>
      <c r="J15">
        <v>0.28339999999999999</v>
      </c>
      <c r="K15">
        <v>3.8300000000000001E-2</v>
      </c>
      <c r="L15">
        <f t="shared" si="1"/>
        <v>0.32169999999999999</v>
      </c>
      <c r="M15">
        <f t="shared" si="2"/>
        <v>31.467324150775653</v>
      </c>
      <c r="N15">
        <f t="shared" si="3"/>
        <v>0.35039564787339267</v>
      </c>
    </row>
    <row r="16" spans="1:17">
      <c r="A16" s="2" t="s">
        <v>6</v>
      </c>
      <c r="B16" s="2">
        <v>2</v>
      </c>
      <c r="C16" s="2">
        <v>1</v>
      </c>
      <c r="D16" s="2">
        <v>1</v>
      </c>
      <c r="E16">
        <v>1.79</v>
      </c>
      <c r="F16">
        <v>0.51649999999999996</v>
      </c>
      <c r="G16">
        <f t="shared" si="0"/>
        <v>2.3064999999999998</v>
      </c>
      <c r="H16">
        <v>12272.4337193882</v>
      </c>
      <c r="I16">
        <v>0.59607843137254901</v>
      </c>
      <c r="J16">
        <v>0.62709999999999999</v>
      </c>
      <c r="K16">
        <v>6.9199999999999998E-2</v>
      </c>
      <c r="L16">
        <f t="shared" si="1"/>
        <v>0.69630000000000003</v>
      </c>
      <c r="M16">
        <f t="shared" si="2"/>
        <v>19.570138286378889</v>
      </c>
      <c r="N16">
        <f t="shared" si="3"/>
        <v>0.35033519553072623</v>
      </c>
      <c r="O16">
        <f t="shared" ref="O16" si="5">AVERAGE(M16:M17)</f>
        <v>20.29121021168357</v>
      </c>
      <c r="Q16">
        <f>AVERAGE(M10:M11,M13:M14,M16:M17,M19:M20,M22:M23,M25:M26,M28:M29,M31:M32,M34:M35,M37:M38)</f>
        <v>20.410588757851549</v>
      </c>
    </row>
    <row r="17" spans="1:17">
      <c r="A17" s="2" t="s">
        <v>7</v>
      </c>
      <c r="B17" s="2">
        <v>2</v>
      </c>
      <c r="C17" s="2">
        <v>1</v>
      </c>
      <c r="D17" s="2">
        <v>2</v>
      </c>
      <c r="E17">
        <v>2.1244999999999998</v>
      </c>
      <c r="F17">
        <v>0.51739999999999997</v>
      </c>
      <c r="G17">
        <f t="shared" si="0"/>
        <v>2.6418999999999997</v>
      </c>
      <c r="H17">
        <v>16637.524996067299</v>
      </c>
      <c r="I17">
        <v>0.59215686274509804</v>
      </c>
      <c r="J17">
        <v>0.79179999999999995</v>
      </c>
      <c r="K17">
        <v>0.12809999999999999</v>
      </c>
      <c r="L17">
        <f t="shared" si="1"/>
        <v>0.91989999999999994</v>
      </c>
      <c r="M17">
        <f t="shared" si="2"/>
        <v>21.012282136988254</v>
      </c>
      <c r="N17">
        <f t="shared" si="3"/>
        <v>0.37269945869616383</v>
      </c>
      <c r="Q17">
        <f>STDEV(M10:M11,M13:M14,M16:M17,M19:M20,M22:M23,M25:M26,M28:M29,M31:M32,M34:M35,M37:M38)</f>
        <v>2.955776860258311</v>
      </c>
    </row>
    <row r="18" spans="1:17">
      <c r="A18" s="2" t="s">
        <v>8</v>
      </c>
      <c r="B18" s="2">
        <v>2</v>
      </c>
      <c r="C18" s="2">
        <v>1</v>
      </c>
      <c r="D18" s="2">
        <v>3</v>
      </c>
      <c r="E18">
        <v>1.0544</v>
      </c>
      <c r="F18">
        <v>0.24129999999999999</v>
      </c>
      <c r="G18">
        <f t="shared" si="0"/>
        <v>1.2957000000000001</v>
      </c>
      <c r="H18">
        <v>9459.5634134701195</v>
      </c>
      <c r="I18">
        <v>0.59607843137254901</v>
      </c>
      <c r="J18">
        <v>0.35909999999999997</v>
      </c>
      <c r="K18">
        <v>6.5699999999999995E-2</v>
      </c>
      <c r="L18">
        <f t="shared" si="1"/>
        <v>0.42479999999999996</v>
      </c>
      <c r="M18">
        <f t="shared" si="2"/>
        <v>26.342421090142356</v>
      </c>
      <c r="N18">
        <f t="shared" si="3"/>
        <v>0.3405728376327769</v>
      </c>
    </row>
    <row r="19" spans="1:17">
      <c r="A19" s="2" t="s">
        <v>9</v>
      </c>
      <c r="B19" s="2">
        <v>2</v>
      </c>
      <c r="C19" s="2">
        <v>2</v>
      </c>
      <c r="D19" s="2">
        <v>1</v>
      </c>
      <c r="E19">
        <v>1.0123</v>
      </c>
      <c r="F19">
        <v>0.12909999999999999</v>
      </c>
      <c r="G19">
        <f t="shared" si="0"/>
        <v>1.1414</v>
      </c>
      <c r="H19">
        <v>8346.5858611950207</v>
      </c>
      <c r="I19">
        <v>0.59607843137254901</v>
      </c>
      <c r="J19">
        <v>0.40839999999999999</v>
      </c>
      <c r="K19">
        <v>4.4400000000000002E-2</v>
      </c>
      <c r="L19">
        <f t="shared" si="1"/>
        <v>0.45279999999999998</v>
      </c>
      <c r="M19">
        <f t="shared" si="2"/>
        <v>20.437281736520617</v>
      </c>
      <c r="N19">
        <f t="shared" si="3"/>
        <v>0.40343771609206758</v>
      </c>
      <c r="O19">
        <f t="shared" ref="O19" si="6">AVERAGE(M19:M20)</f>
        <v>19.485841238018768</v>
      </c>
      <c r="Q19">
        <f>Q17/SQRT(P13)</f>
        <v>0.66093179858584794</v>
      </c>
    </row>
    <row r="20" spans="1:17">
      <c r="A20" s="2" t="s">
        <v>10</v>
      </c>
      <c r="B20" s="2">
        <v>2</v>
      </c>
      <c r="C20" s="2">
        <v>2</v>
      </c>
      <c r="D20" s="2">
        <v>2</v>
      </c>
      <c r="E20">
        <v>1.6212</v>
      </c>
      <c r="F20">
        <v>0.17549999999999999</v>
      </c>
      <c r="G20">
        <f t="shared" si="0"/>
        <v>1.7967</v>
      </c>
      <c r="H20">
        <v>12269.7732895602</v>
      </c>
      <c r="I20">
        <v>0.58823529411764697</v>
      </c>
      <c r="J20">
        <v>0.66200000000000003</v>
      </c>
      <c r="K20">
        <v>5.5399999999999998E-2</v>
      </c>
      <c r="L20">
        <f t="shared" si="1"/>
        <v>0.71740000000000004</v>
      </c>
      <c r="M20">
        <f t="shared" si="2"/>
        <v>18.534400739516919</v>
      </c>
      <c r="N20">
        <f t="shared" si="3"/>
        <v>0.40833950160375032</v>
      </c>
    </row>
    <row r="21" spans="1:17">
      <c r="A21" s="2" t="s">
        <v>11</v>
      </c>
      <c r="B21" s="2">
        <v>2</v>
      </c>
      <c r="C21" s="2">
        <v>2</v>
      </c>
      <c r="D21" s="2">
        <v>3</v>
      </c>
      <c r="E21">
        <v>1.2703</v>
      </c>
      <c r="F21">
        <v>0.19389999999999999</v>
      </c>
      <c r="G21">
        <f t="shared" si="0"/>
        <v>1.4641999999999999</v>
      </c>
      <c r="H21">
        <v>12639.953097064699</v>
      </c>
      <c r="I21">
        <v>0.59607843137254901</v>
      </c>
      <c r="J21">
        <v>0.42530000000000001</v>
      </c>
      <c r="K21">
        <v>5.1299999999999998E-2</v>
      </c>
      <c r="L21">
        <f t="shared" si="1"/>
        <v>0.47660000000000002</v>
      </c>
      <c r="M21">
        <f t="shared" si="2"/>
        <v>29.720087225640015</v>
      </c>
      <c r="N21">
        <f t="shared" si="3"/>
        <v>0.33480280248760136</v>
      </c>
    </row>
    <row r="22" spans="1:17">
      <c r="A22" s="2" t="s">
        <v>12</v>
      </c>
      <c r="B22" s="2">
        <v>3</v>
      </c>
      <c r="C22" s="2">
        <v>1</v>
      </c>
      <c r="D22" s="2">
        <v>1</v>
      </c>
      <c r="E22">
        <v>1.6025</v>
      </c>
      <c r="F22">
        <v>0.53510000000000002</v>
      </c>
      <c r="G22">
        <f t="shared" si="0"/>
        <v>2.1375999999999999</v>
      </c>
      <c r="H22">
        <v>12355.6599958963</v>
      </c>
      <c r="I22">
        <v>0.61960784313725503</v>
      </c>
      <c r="J22">
        <v>0.57679999999999998</v>
      </c>
      <c r="K22">
        <v>0.1067</v>
      </c>
      <c r="L22">
        <f t="shared" si="1"/>
        <v>0.6835</v>
      </c>
      <c r="M22">
        <f t="shared" si="2"/>
        <v>21.421047149612171</v>
      </c>
      <c r="N22">
        <f t="shared" si="3"/>
        <v>0.35993759750390014</v>
      </c>
      <c r="O22">
        <f t="shared" ref="O22" si="7">AVERAGE(M22:M23)</f>
        <v>23.563817530025705</v>
      </c>
    </row>
    <row r="23" spans="1:17">
      <c r="A23" s="2" t="s">
        <v>13</v>
      </c>
      <c r="B23" s="2">
        <v>3</v>
      </c>
      <c r="C23" s="2">
        <v>1</v>
      </c>
      <c r="D23" s="2">
        <v>2</v>
      </c>
      <c r="E23">
        <v>1.6910000000000001</v>
      </c>
      <c r="F23">
        <v>0.52969999999999995</v>
      </c>
      <c r="G23">
        <f t="shared" si="0"/>
        <v>2.2206999999999999</v>
      </c>
      <c r="H23">
        <v>14660.4670853235</v>
      </c>
      <c r="I23">
        <v>0.61960784313725503</v>
      </c>
      <c r="J23">
        <v>0.57030000000000003</v>
      </c>
      <c r="K23">
        <v>0.13589999999999999</v>
      </c>
      <c r="L23">
        <f t="shared" si="1"/>
        <v>0.70620000000000005</v>
      </c>
      <c r="M23">
        <f t="shared" si="2"/>
        <v>25.706587910439239</v>
      </c>
      <c r="N23">
        <f t="shared" si="3"/>
        <v>0.33725606150206977</v>
      </c>
    </row>
    <row r="24" spans="1:17">
      <c r="A24" s="2" t="s">
        <v>14</v>
      </c>
      <c r="B24" s="2">
        <v>3</v>
      </c>
      <c r="C24" s="2">
        <v>1</v>
      </c>
      <c r="D24" s="2">
        <v>3</v>
      </c>
      <c r="E24">
        <v>1.0466</v>
      </c>
      <c r="F24">
        <v>0.29199999999999998</v>
      </c>
      <c r="G24">
        <f t="shared" si="0"/>
        <v>1.3386</v>
      </c>
      <c r="H24">
        <v>9872.0232594281297</v>
      </c>
      <c r="I24">
        <v>0.65490196078431395</v>
      </c>
      <c r="J24">
        <v>0.29659999999999997</v>
      </c>
      <c r="K24">
        <v>7.3899999999999993E-2</v>
      </c>
      <c r="L24">
        <f t="shared" si="1"/>
        <v>0.37049999999999994</v>
      </c>
      <c r="M24">
        <f t="shared" si="2"/>
        <v>33.283962439069889</v>
      </c>
      <c r="N24">
        <f t="shared" si="3"/>
        <v>0.28339384674183066</v>
      </c>
    </row>
    <row r="25" spans="1:17">
      <c r="A25" s="1" t="s">
        <v>15</v>
      </c>
      <c r="B25" s="2">
        <v>3</v>
      </c>
      <c r="C25" s="2">
        <v>2</v>
      </c>
      <c r="D25" s="2">
        <v>1</v>
      </c>
      <c r="E25">
        <v>0.83479999999999999</v>
      </c>
      <c r="F25">
        <v>0.10920000000000001</v>
      </c>
      <c r="G25">
        <f t="shared" si="0"/>
        <v>0.94399999999999995</v>
      </c>
      <c r="H25">
        <v>7652.6654471739303</v>
      </c>
      <c r="I25">
        <v>0.60392156862745106</v>
      </c>
      <c r="J25">
        <v>0.32529999999999998</v>
      </c>
      <c r="K25">
        <v>3.4099999999999998E-2</v>
      </c>
      <c r="L25">
        <f t="shared" si="1"/>
        <v>0.3594</v>
      </c>
      <c r="M25">
        <f t="shared" si="2"/>
        <v>23.524947578155334</v>
      </c>
      <c r="N25">
        <f t="shared" si="3"/>
        <v>0.38967417345471966</v>
      </c>
      <c r="O25">
        <f t="shared" ref="O25" si="8">AVERAGE(M25:M26)</f>
        <v>25.709642186803347</v>
      </c>
    </row>
    <row r="26" spans="1:17">
      <c r="A26" s="2" t="s">
        <v>16</v>
      </c>
      <c r="B26" s="2">
        <v>3</v>
      </c>
      <c r="C26" s="2">
        <v>2</v>
      </c>
      <c r="D26" s="2">
        <v>2</v>
      </c>
      <c r="E26">
        <v>0.72799999999999998</v>
      </c>
      <c r="F26">
        <v>0.1258</v>
      </c>
      <c r="G26">
        <f t="shared" si="0"/>
        <v>0.8538</v>
      </c>
      <c r="H26">
        <v>7065.6355102878297</v>
      </c>
      <c r="I26">
        <v>0.60392156862745106</v>
      </c>
      <c r="J26">
        <v>0.25330000000000003</v>
      </c>
      <c r="K26">
        <v>3.73E-2</v>
      </c>
      <c r="L26">
        <f t="shared" si="1"/>
        <v>0.29060000000000002</v>
      </c>
      <c r="M26">
        <f t="shared" si="2"/>
        <v>27.894336795451359</v>
      </c>
      <c r="N26">
        <f t="shared" si="3"/>
        <v>0.34793956043956048</v>
      </c>
    </row>
    <row r="27" spans="1:17">
      <c r="A27" s="2" t="s">
        <v>17</v>
      </c>
      <c r="B27" s="2">
        <v>3</v>
      </c>
      <c r="C27" s="2">
        <v>2</v>
      </c>
      <c r="D27" s="2">
        <v>3</v>
      </c>
      <c r="E27">
        <v>0.76529999999999998</v>
      </c>
      <c r="F27">
        <v>0.16159999999999999</v>
      </c>
      <c r="G27">
        <f t="shared" si="0"/>
        <v>0.92689999999999995</v>
      </c>
      <c r="H27">
        <v>8287.7623952123104</v>
      </c>
      <c r="I27">
        <v>0.61176470588235299</v>
      </c>
      <c r="J27">
        <v>0.2462</v>
      </c>
      <c r="K27">
        <v>4.48E-2</v>
      </c>
      <c r="L27">
        <f t="shared" si="1"/>
        <v>0.29099999999999998</v>
      </c>
      <c r="M27">
        <f t="shared" si="2"/>
        <v>33.662722969993133</v>
      </c>
      <c r="N27">
        <f t="shared" si="3"/>
        <v>0.32170390696458906</v>
      </c>
    </row>
    <row r="28" spans="1:17">
      <c r="A28" s="2" t="s">
        <v>18</v>
      </c>
      <c r="B28" s="2">
        <v>4</v>
      </c>
      <c r="C28" s="2">
        <v>1</v>
      </c>
      <c r="D28" s="2">
        <v>1</v>
      </c>
      <c r="E28">
        <v>3.5634999999999999</v>
      </c>
      <c r="F28">
        <v>0.82310000000000005</v>
      </c>
      <c r="G28">
        <f t="shared" si="0"/>
        <v>4.3865999999999996</v>
      </c>
      <c r="H28">
        <v>23085.503357081801</v>
      </c>
      <c r="I28">
        <v>0.59215686274509804</v>
      </c>
      <c r="J28">
        <v>1.3305</v>
      </c>
      <c r="K28">
        <v>0.15909999999999999</v>
      </c>
      <c r="L28">
        <f t="shared" si="1"/>
        <v>1.4896</v>
      </c>
      <c r="M28">
        <f t="shared" si="2"/>
        <v>17.350998389388803</v>
      </c>
      <c r="N28">
        <f t="shared" si="3"/>
        <v>0.37336887891118287</v>
      </c>
      <c r="O28">
        <f t="shared" ref="O28" si="9">AVERAGE(M28:M29)</f>
        <v>17.526960483463679</v>
      </c>
    </row>
    <row r="29" spans="1:17">
      <c r="A29" s="2" t="s">
        <v>19</v>
      </c>
      <c r="B29" s="2">
        <v>4</v>
      </c>
      <c r="C29" s="2">
        <v>1</v>
      </c>
      <c r="D29" s="2">
        <v>2</v>
      </c>
      <c r="E29">
        <v>3.2418</v>
      </c>
      <c r="F29">
        <v>0.74180000000000001</v>
      </c>
      <c r="G29">
        <f t="shared" si="0"/>
        <v>3.9836</v>
      </c>
      <c r="H29">
        <v>22523.428395402301</v>
      </c>
      <c r="I29">
        <v>0.584313725490196</v>
      </c>
      <c r="J29">
        <v>1.2723</v>
      </c>
      <c r="K29">
        <v>0.2026</v>
      </c>
      <c r="L29">
        <f t="shared" si="1"/>
        <v>1.4748999999999999</v>
      </c>
      <c r="M29">
        <f t="shared" si="2"/>
        <v>17.702922577538555</v>
      </c>
      <c r="N29">
        <f t="shared" si="3"/>
        <v>0.39246714788080694</v>
      </c>
    </row>
    <row r="30" spans="1:17">
      <c r="A30" s="2" t="s">
        <v>20</v>
      </c>
      <c r="B30" s="2">
        <v>4</v>
      </c>
      <c r="C30" s="2">
        <v>1</v>
      </c>
      <c r="D30" s="2">
        <v>3</v>
      </c>
      <c r="E30">
        <v>1.921</v>
      </c>
      <c r="F30">
        <v>0.48730000000000001</v>
      </c>
      <c r="G30">
        <f t="shared" si="0"/>
        <v>2.4083000000000001</v>
      </c>
      <c r="H30">
        <v>14792.6710861594</v>
      </c>
      <c r="I30">
        <v>0.59215686274509804</v>
      </c>
      <c r="J30">
        <v>0.67800000000000005</v>
      </c>
      <c r="K30">
        <v>0.1303</v>
      </c>
      <c r="L30">
        <f t="shared" si="1"/>
        <v>0.80830000000000002</v>
      </c>
      <c r="M30">
        <f t="shared" si="2"/>
        <v>21.818098947137756</v>
      </c>
      <c r="N30">
        <f t="shared" si="3"/>
        <v>0.35294117647058826</v>
      </c>
    </row>
    <row r="31" spans="1:17">
      <c r="A31" s="2" t="s">
        <v>21</v>
      </c>
      <c r="B31" s="2">
        <v>4</v>
      </c>
      <c r="C31" s="2">
        <v>2</v>
      </c>
      <c r="D31" s="2">
        <v>1</v>
      </c>
      <c r="E31">
        <v>1.3199000000000001</v>
      </c>
      <c r="F31">
        <v>0.16880000000000001</v>
      </c>
      <c r="G31">
        <f t="shared" si="0"/>
        <v>1.4887000000000001</v>
      </c>
      <c r="H31">
        <v>9229.5688962857403</v>
      </c>
      <c r="I31">
        <v>0.58823529411764697</v>
      </c>
      <c r="J31">
        <v>0.59099999999999997</v>
      </c>
      <c r="K31">
        <v>5.8299999999999998E-2</v>
      </c>
      <c r="L31">
        <f t="shared" si="1"/>
        <v>0.64929999999999999</v>
      </c>
      <c r="M31">
        <f t="shared" si="2"/>
        <v>15.616867844815129</v>
      </c>
      <c r="N31">
        <f t="shared" si="3"/>
        <v>0.44776119402985071</v>
      </c>
      <c r="O31">
        <f t="shared" ref="O31" si="10">AVERAGE(M31:M32)</f>
        <v>16.953563874083102</v>
      </c>
    </row>
    <row r="32" spans="1:17">
      <c r="A32" s="2" t="s">
        <v>22</v>
      </c>
      <c r="B32" s="2">
        <v>4</v>
      </c>
      <c r="C32" s="2">
        <v>2</v>
      </c>
      <c r="D32" s="2">
        <v>2</v>
      </c>
      <c r="E32">
        <v>0.93500000000000005</v>
      </c>
      <c r="F32">
        <v>0.1535</v>
      </c>
      <c r="G32">
        <f t="shared" si="0"/>
        <v>1.0885</v>
      </c>
      <c r="H32">
        <v>7098.4498684905502</v>
      </c>
      <c r="I32">
        <v>0.59607843137254901</v>
      </c>
      <c r="J32">
        <v>0.3881</v>
      </c>
      <c r="K32">
        <v>5.2499999999999998E-2</v>
      </c>
      <c r="L32">
        <f t="shared" si="1"/>
        <v>0.44059999999999999</v>
      </c>
      <c r="M32">
        <f t="shared" si="2"/>
        <v>18.290259903351071</v>
      </c>
      <c r="N32">
        <f t="shared" si="3"/>
        <v>0.41508021390374328</v>
      </c>
    </row>
    <row r="33" spans="1:17">
      <c r="A33" s="2" t="s">
        <v>23</v>
      </c>
      <c r="B33" s="2">
        <v>4</v>
      </c>
      <c r="C33" s="2">
        <v>2</v>
      </c>
      <c r="D33" s="2">
        <v>3</v>
      </c>
      <c r="E33">
        <v>1.4513</v>
      </c>
      <c r="F33">
        <v>0.254</v>
      </c>
      <c r="G33">
        <f t="shared" si="0"/>
        <v>1.7053</v>
      </c>
      <c r="H33">
        <v>11593.6799066781</v>
      </c>
      <c r="I33">
        <v>0.59215686274509804</v>
      </c>
      <c r="J33">
        <v>0.49440000000000001</v>
      </c>
      <c r="K33">
        <v>7.4999999999999997E-2</v>
      </c>
      <c r="L33">
        <f t="shared" si="1"/>
        <v>0.56940000000000002</v>
      </c>
      <c r="M33">
        <f t="shared" si="2"/>
        <v>23.449999811242112</v>
      </c>
      <c r="N33">
        <f t="shared" si="3"/>
        <v>0.34066009784331291</v>
      </c>
    </row>
    <row r="34" spans="1:17">
      <c r="A34" s="2" t="s">
        <v>24</v>
      </c>
      <c r="B34" s="2">
        <v>5</v>
      </c>
      <c r="C34" s="2">
        <v>1</v>
      </c>
      <c r="D34" s="2">
        <v>1</v>
      </c>
      <c r="E34">
        <v>2.3374999999999999</v>
      </c>
      <c r="F34">
        <v>0.56630000000000003</v>
      </c>
      <c r="G34">
        <f t="shared" si="0"/>
        <v>2.9037999999999999</v>
      </c>
      <c r="H34">
        <v>17419.296962173499</v>
      </c>
      <c r="I34">
        <v>0.60784313725490202</v>
      </c>
      <c r="J34">
        <v>0.78400000000000003</v>
      </c>
      <c r="K34">
        <v>7.7899999999999997E-2</v>
      </c>
      <c r="L34">
        <f t="shared" si="1"/>
        <v>0.8619</v>
      </c>
      <c r="M34">
        <f t="shared" si="2"/>
        <v>22.21849102318048</v>
      </c>
      <c r="N34">
        <f t="shared" si="3"/>
        <v>0.33540106951871662</v>
      </c>
      <c r="O34">
        <f t="shared" ref="O34" si="11">AVERAGE(M34:M35)</f>
        <v>21.216452103410283</v>
      </c>
    </row>
    <row r="35" spans="1:17">
      <c r="A35" s="2" t="s">
        <v>25</v>
      </c>
      <c r="B35" s="2">
        <v>5</v>
      </c>
      <c r="C35" s="2">
        <v>1</v>
      </c>
      <c r="D35" s="2">
        <v>2</v>
      </c>
      <c r="E35">
        <v>2.4733999999999998</v>
      </c>
      <c r="F35">
        <v>0.40739999999999998</v>
      </c>
      <c r="G35">
        <f t="shared" si="0"/>
        <v>2.8807999999999998</v>
      </c>
      <c r="H35">
        <v>19523.080252759599</v>
      </c>
      <c r="I35">
        <v>0.59215686274509804</v>
      </c>
      <c r="J35">
        <v>0.96579999999999999</v>
      </c>
      <c r="K35">
        <v>9.98E-2</v>
      </c>
      <c r="L35">
        <f t="shared" si="1"/>
        <v>1.0655999999999999</v>
      </c>
      <c r="M35">
        <f t="shared" si="2"/>
        <v>20.21441318364009</v>
      </c>
      <c r="N35">
        <f t="shared" si="3"/>
        <v>0.39047465027896827</v>
      </c>
    </row>
    <row r="36" spans="1:17">
      <c r="A36" s="1" t="s">
        <v>26</v>
      </c>
      <c r="B36" s="2">
        <v>5</v>
      </c>
      <c r="C36" s="2">
        <v>1</v>
      </c>
      <c r="D36" s="2">
        <v>3</v>
      </c>
      <c r="E36">
        <v>1.4076</v>
      </c>
      <c r="F36">
        <v>0.25729999999999997</v>
      </c>
      <c r="G36">
        <f t="shared" si="0"/>
        <v>1.6648999999999998</v>
      </c>
      <c r="H36">
        <v>13486.019979177399</v>
      </c>
      <c r="I36">
        <v>0.59215686274509804</v>
      </c>
      <c r="J36">
        <v>0.46250000000000002</v>
      </c>
      <c r="K36">
        <v>6.2799999999999995E-2</v>
      </c>
      <c r="L36">
        <f t="shared" si="1"/>
        <v>0.52529999999999999</v>
      </c>
      <c r="M36">
        <f t="shared" si="2"/>
        <v>29.158962117140319</v>
      </c>
      <c r="N36">
        <f t="shared" si="3"/>
        <v>0.32857345836885482</v>
      </c>
    </row>
    <row r="37" spans="1:17">
      <c r="A37" s="2" t="s">
        <v>27</v>
      </c>
      <c r="B37" s="2">
        <v>5</v>
      </c>
      <c r="C37" s="2">
        <v>2</v>
      </c>
      <c r="D37" s="2">
        <v>1</v>
      </c>
      <c r="E37">
        <v>1.6773</v>
      </c>
      <c r="F37">
        <v>0.2087</v>
      </c>
      <c r="G37">
        <f t="shared" si="0"/>
        <v>1.8860000000000001</v>
      </c>
      <c r="H37">
        <v>12803.142858782199</v>
      </c>
      <c r="I37">
        <v>0.59215686274509804</v>
      </c>
      <c r="J37">
        <v>0.6734</v>
      </c>
      <c r="K37">
        <v>5.4100000000000002E-2</v>
      </c>
      <c r="L37">
        <f t="shared" si="1"/>
        <v>0.72750000000000004</v>
      </c>
      <c r="M37">
        <f t="shared" si="2"/>
        <v>19.012686157977726</v>
      </c>
      <c r="N37">
        <f t="shared" si="3"/>
        <v>0.40147856674417221</v>
      </c>
      <c r="O37">
        <f t="shared" ref="O37" si="12">AVERAGE(M37:M38)</f>
        <v>20.049446570358448</v>
      </c>
    </row>
    <row r="38" spans="1:17">
      <c r="A38" s="2" t="s">
        <v>28</v>
      </c>
      <c r="B38" s="2">
        <v>5</v>
      </c>
      <c r="C38" s="2">
        <v>2</v>
      </c>
      <c r="D38" s="2">
        <v>2</v>
      </c>
      <c r="E38">
        <v>1.3363</v>
      </c>
      <c r="F38">
        <v>0.1714</v>
      </c>
      <c r="G38">
        <f t="shared" si="0"/>
        <v>1.5077</v>
      </c>
      <c r="H38">
        <v>11099.779355713899</v>
      </c>
      <c r="I38">
        <v>0.59215686274509804</v>
      </c>
      <c r="J38">
        <v>0.52639999999999998</v>
      </c>
      <c r="K38">
        <v>4.7100000000000003E-2</v>
      </c>
      <c r="L38">
        <f t="shared" si="1"/>
        <v>0.57350000000000001</v>
      </c>
      <c r="M38">
        <f t="shared" si="2"/>
        <v>21.086206982739171</v>
      </c>
      <c r="N38">
        <f t="shared" si="3"/>
        <v>0.39392352016762699</v>
      </c>
    </row>
    <row r="39" spans="1:17">
      <c r="A39" s="2" t="s">
        <v>29</v>
      </c>
      <c r="B39" s="2">
        <v>5</v>
      </c>
      <c r="C39" s="2">
        <v>2</v>
      </c>
      <c r="D39" s="2">
        <v>3</v>
      </c>
      <c r="E39">
        <v>0.86550000000000005</v>
      </c>
      <c r="F39">
        <v>0.1182</v>
      </c>
      <c r="G39">
        <f t="shared" si="0"/>
        <v>0.98370000000000002</v>
      </c>
      <c r="H39">
        <v>8307.4610494917797</v>
      </c>
      <c r="I39">
        <v>0.6</v>
      </c>
      <c r="J39">
        <v>0.29220000000000002</v>
      </c>
      <c r="K39">
        <v>2.75E-2</v>
      </c>
      <c r="L39">
        <f t="shared" si="1"/>
        <v>0.31970000000000004</v>
      </c>
      <c r="M39">
        <f t="shared" si="2"/>
        <v>28.430735966775426</v>
      </c>
      <c r="N39">
        <f t="shared" si="3"/>
        <v>0.33760831889081455</v>
      </c>
    </row>
    <row r="41" spans="1:17">
      <c r="A41" s="2" t="s">
        <v>122</v>
      </c>
    </row>
    <row r="42" spans="1:17">
      <c r="A42" s="2" t="s">
        <v>115</v>
      </c>
    </row>
    <row r="43" spans="1:17">
      <c r="A43" s="2" t="s">
        <v>116</v>
      </c>
    </row>
    <row r="44" spans="1:17">
      <c r="A44" s="2" t="s">
        <v>41</v>
      </c>
    </row>
    <row r="45" spans="1:17">
      <c r="A45" s="2" t="s">
        <v>43</v>
      </c>
    </row>
    <row r="46" spans="1:17">
      <c r="A46" s="2" t="s">
        <v>42</v>
      </c>
    </row>
    <row r="48" spans="1:17">
      <c r="A48" s="13">
        <v>1.1000000000000001</v>
      </c>
      <c r="B48" s="2">
        <v>1</v>
      </c>
      <c r="C48" s="2">
        <v>1</v>
      </c>
      <c r="D48" s="2" t="s">
        <v>117</v>
      </c>
      <c r="E48" s="14">
        <v>3.2995000000000001</v>
      </c>
      <c r="F48" s="14">
        <v>0.63049999999999995</v>
      </c>
      <c r="G48" s="14">
        <f>SUM(E48:F48)</f>
        <v>3.93</v>
      </c>
      <c r="H48" s="14">
        <v>20788.9428830246</v>
      </c>
      <c r="I48" s="14">
        <v>0.52549019607843095</v>
      </c>
      <c r="J48" s="14">
        <v>1.3805000000000001</v>
      </c>
      <c r="K48" s="14">
        <v>0.19409999999999999</v>
      </c>
      <c r="L48" s="14">
        <f>SUM(J48:K48)</f>
        <v>1.5746</v>
      </c>
      <c r="M48">
        <f>H48/1000000/(J48/1000)</f>
        <v>15.058995206826946</v>
      </c>
      <c r="N48">
        <f t="shared" ref="N48:N67" si="13">J48/E48</f>
        <v>0.41839672677678436</v>
      </c>
      <c r="O48" s="14"/>
      <c r="P48" s="14">
        <f>AVERAGE(M48:M57)</f>
        <v>20.739327220802121</v>
      </c>
      <c r="Q48">
        <f>STDEV(M48:M57)</f>
        <v>4.435190552700524</v>
      </c>
    </row>
    <row r="49" spans="1:17">
      <c r="A49" s="13">
        <v>1.2</v>
      </c>
      <c r="B49" s="2">
        <v>2</v>
      </c>
      <c r="C49" s="2">
        <v>1</v>
      </c>
      <c r="D49" s="2" t="s">
        <v>117</v>
      </c>
      <c r="E49" s="14">
        <v>3.2854999999999999</v>
      </c>
      <c r="F49" s="14">
        <v>0.58130000000000004</v>
      </c>
      <c r="G49" s="14">
        <f t="shared" ref="G49:G67" si="14">SUM(E49:F49)</f>
        <v>3.8668</v>
      </c>
      <c r="H49" s="14">
        <v>24538.219949691302</v>
      </c>
      <c r="I49" s="14">
        <v>0.54117647058823504</v>
      </c>
      <c r="J49" s="14">
        <v>1.3331</v>
      </c>
      <c r="K49" s="14">
        <v>0.1651</v>
      </c>
      <c r="L49" s="14">
        <f t="shared" ref="L49:L67" si="15">SUM(J49:K49)</f>
        <v>1.4982</v>
      </c>
      <c r="M49">
        <f t="shared" ref="M49:M67" si="16">H49/1000000/(J49/1000)</f>
        <v>18.406886167347761</v>
      </c>
      <c r="N49">
        <f t="shared" si="13"/>
        <v>0.40575254907928776</v>
      </c>
      <c r="O49" s="14"/>
      <c r="P49" s="14">
        <f>AVERAGE(M58:M67)</f>
        <v>19.521278428514211</v>
      </c>
      <c r="Q49">
        <f>STDEV(M58:M67)</f>
        <v>1.5739135506463684</v>
      </c>
    </row>
    <row r="50" spans="1:17">
      <c r="A50" s="13">
        <v>1.3</v>
      </c>
      <c r="B50" s="2">
        <v>3</v>
      </c>
      <c r="C50" s="2">
        <v>1</v>
      </c>
      <c r="D50" s="2" t="s">
        <v>117</v>
      </c>
      <c r="E50" s="14">
        <v>3.31</v>
      </c>
      <c r="F50" s="14">
        <v>0.73850000000000005</v>
      </c>
      <c r="G50" s="14">
        <f t="shared" si="14"/>
        <v>4.0484999999999998</v>
      </c>
      <c r="H50" s="14">
        <v>28606.770108634901</v>
      </c>
      <c r="I50" s="14">
        <v>0.53333333333333299</v>
      </c>
      <c r="J50" s="14">
        <v>1.2099</v>
      </c>
      <c r="K50" s="14">
        <v>0.15659999999999999</v>
      </c>
      <c r="L50" s="14">
        <f t="shared" si="15"/>
        <v>1.3665</v>
      </c>
      <c r="M50">
        <f t="shared" si="16"/>
        <v>23.643912809847837</v>
      </c>
      <c r="N50">
        <f t="shared" si="13"/>
        <v>0.36552870090634437</v>
      </c>
      <c r="O50" s="14"/>
      <c r="P50" s="14"/>
    </row>
    <row r="51" spans="1:17">
      <c r="A51" s="13">
        <v>1.4</v>
      </c>
      <c r="B51" s="2">
        <v>4</v>
      </c>
      <c r="C51" s="2">
        <v>1</v>
      </c>
      <c r="D51" s="2" t="s">
        <v>117</v>
      </c>
      <c r="E51" s="14">
        <v>3.3315000000000001</v>
      </c>
      <c r="F51" s="14">
        <v>0.61270000000000002</v>
      </c>
      <c r="G51" s="14">
        <f t="shared" si="14"/>
        <v>3.9442000000000004</v>
      </c>
      <c r="H51" s="14">
        <v>17206.914347031401</v>
      </c>
      <c r="I51" s="14">
        <v>0.54901960784313697</v>
      </c>
      <c r="J51" s="14">
        <v>0.83909999999999996</v>
      </c>
      <c r="K51" s="14">
        <v>0.1714</v>
      </c>
      <c r="L51" s="14">
        <f t="shared" si="15"/>
        <v>1.0105</v>
      </c>
      <c r="M51">
        <f t="shared" si="16"/>
        <v>20.506392977036587</v>
      </c>
      <c r="N51">
        <f t="shared" si="13"/>
        <v>0.2518685276902296</v>
      </c>
      <c r="O51" s="14"/>
      <c r="P51" s="14">
        <f>AVERAGE(M48:M67)</f>
        <v>20.130302824658166</v>
      </c>
      <c r="Q51">
        <f>STDEV(M48:M67)</f>
        <v>3.2987340971876824</v>
      </c>
    </row>
    <row r="52" spans="1:17">
      <c r="A52" s="13">
        <v>1.5</v>
      </c>
      <c r="B52" s="2">
        <v>5</v>
      </c>
      <c r="C52" s="2">
        <v>1</v>
      </c>
      <c r="D52" s="2" t="s">
        <v>117</v>
      </c>
      <c r="E52" s="14">
        <v>2.2353999999999998</v>
      </c>
      <c r="F52" s="14">
        <v>0.88819999999999999</v>
      </c>
      <c r="G52" s="14">
        <f t="shared" si="14"/>
        <v>3.1235999999999997</v>
      </c>
      <c r="H52" s="14">
        <v>21058.635889503199</v>
      </c>
      <c r="I52" s="14">
        <v>0.53725490196078396</v>
      </c>
      <c r="J52" s="14">
        <v>0.67430000000000001</v>
      </c>
      <c r="K52" s="14">
        <v>0.15620000000000001</v>
      </c>
      <c r="L52" s="14">
        <f t="shared" si="15"/>
        <v>0.83050000000000002</v>
      </c>
      <c r="M52">
        <f t="shared" si="16"/>
        <v>31.230366141929707</v>
      </c>
      <c r="N52">
        <f t="shared" si="13"/>
        <v>0.301646237809788</v>
      </c>
      <c r="O52" s="14"/>
      <c r="P52" s="14"/>
    </row>
    <row r="53" spans="1:17">
      <c r="A53" s="13">
        <v>1.6</v>
      </c>
      <c r="B53" s="2">
        <v>6</v>
      </c>
      <c r="C53" s="2">
        <v>1</v>
      </c>
      <c r="D53" s="2" t="s">
        <v>117</v>
      </c>
      <c r="E53" s="14">
        <v>2.0461</v>
      </c>
      <c r="F53" s="14">
        <v>0.42149999999999999</v>
      </c>
      <c r="G53" s="14">
        <f t="shared" si="14"/>
        <v>2.4676</v>
      </c>
      <c r="H53" s="14">
        <v>13795.483184649</v>
      </c>
      <c r="I53" s="14">
        <v>0.55294117647058805</v>
      </c>
      <c r="J53" s="14">
        <v>0.80620000000000003</v>
      </c>
      <c r="K53" s="14">
        <v>0.10970000000000001</v>
      </c>
      <c r="L53" s="14">
        <f t="shared" si="15"/>
        <v>0.91590000000000005</v>
      </c>
      <c r="M53">
        <f t="shared" si="16"/>
        <v>17.111738011224261</v>
      </c>
      <c r="N53">
        <f t="shared" si="13"/>
        <v>0.39401788768877377</v>
      </c>
      <c r="O53" s="14"/>
      <c r="P53" s="14"/>
    </row>
    <row r="54" spans="1:17">
      <c r="A54" s="13">
        <v>1.7</v>
      </c>
      <c r="B54" s="2">
        <v>7</v>
      </c>
      <c r="C54" s="2">
        <v>1</v>
      </c>
      <c r="D54" s="2" t="s">
        <v>117</v>
      </c>
      <c r="E54" s="14">
        <v>2.6143000000000001</v>
      </c>
      <c r="F54" s="14">
        <v>0.55459999999999998</v>
      </c>
      <c r="G54" s="14">
        <f t="shared" si="14"/>
        <v>3.1688999999999998</v>
      </c>
      <c r="H54" s="14">
        <v>19476.805984079001</v>
      </c>
      <c r="I54" s="14">
        <v>0.56470588235294095</v>
      </c>
      <c r="J54" s="14">
        <v>0.99880000000000002</v>
      </c>
      <c r="K54" s="14">
        <v>0.14030000000000001</v>
      </c>
      <c r="L54" s="14">
        <f t="shared" si="15"/>
        <v>1.1391</v>
      </c>
      <c r="M54">
        <f t="shared" si="16"/>
        <v>19.50020623155687</v>
      </c>
      <c r="N54">
        <f t="shared" si="13"/>
        <v>0.38205255708985197</v>
      </c>
      <c r="O54" s="14"/>
      <c r="P54" s="14"/>
    </row>
    <row r="55" spans="1:17">
      <c r="A55" s="13">
        <v>1.8</v>
      </c>
      <c r="B55" s="2">
        <v>8</v>
      </c>
      <c r="C55" s="2">
        <v>1</v>
      </c>
      <c r="D55" s="2" t="s">
        <v>117</v>
      </c>
      <c r="E55" s="14">
        <v>3.0150000000000001</v>
      </c>
      <c r="F55" s="14">
        <v>0.80759999999999998</v>
      </c>
      <c r="G55" s="14">
        <f t="shared" si="14"/>
        <v>3.8226</v>
      </c>
      <c r="H55" s="14">
        <v>22590.606041303301</v>
      </c>
      <c r="I55" s="14">
        <v>0.56078431372548998</v>
      </c>
      <c r="J55" s="14">
        <v>1.1828000000000001</v>
      </c>
      <c r="K55" s="14">
        <v>0.19070000000000001</v>
      </c>
      <c r="L55" s="14">
        <f t="shared" si="15"/>
        <v>1.3735000000000002</v>
      </c>
      <c r="M55">
        <f t="shared" si="16"/>
        <v>19.099261110334204</v>
      </c>
      <c r="N55">
        <f t="shared" si="13"/>
        <v>0.39230514096185737</v>
      </c>
      <c r="O55" s="14"/>
      <c r="P55" s="14"/>
    </row>
    <row r="56" spans="1:17">
      <c r="A56" s="13">
        <v>1.9</v>
      </c>
      <c r="B56" s="2">
        <v>9</v>
      </c>
      <c r="C56" s="2">
        <v>1</v>
      </c>
      <c r="D56" s="2" t="s">
        <v>117</v>
      </c>
      <c r="E56" s="14">
        <v>1.2412000000000001</v>
      </c>
      <c r="F56" s="14">
        <v>0.22600000000000001</v>
      </c>
      <c r="G56" s="14">
        <f t="shared" si="14"/>
        <v>1.4672000000000001</v>
      </c>
      <c r="H56" s="14">
        <v>10289.4167326684</v>
      </c>
      <c r="I56" s="14">
        <v>0.56078431372548998</v>
      </c>
      <c r="J56" s="14">
        <v>0.45669999999999999</v>
      </c>
      <c r="K56" s="14">
        <v>5.7299999999999997E-2</v>
      </c>
      <c r="L56" s="14">
        <f t="shared" si="15"/>
        <v>0.51400000000000001</v>
      </c>
      <c r="M56">
        <f t="shared" si="16"/>
        <v>22.529924967524416</v>
      </c>
      <c r="N56">
        <f t="shared" si="13"/>
        <v>0.36795037060908797</v>
      </c>
      <c r="O56" s="14"/>
      <c r="P56" s="14"/>
    </row>
    <row r="57" spans="1:17">
      <c r="A57" s="13" t="s">
        <v>118</v>
      </c>
      <c r="B57" s="2">
        <v>10</v>
      </c>
      <c r="C57" s="2">
        <v>1</v>
      </c>
      <c r="D57" s="2" t="s">
        <v>117</v>
      </c>
      <c r="E57" s="14">
        <v>2.6175000000000002</v>
      </c>
      <c r="F57" s="14">
        <v>0.50380000000000003</v>
      </c>
      <c r="G57" s="14">
        <f t="shared" si="14"/>
        <v>3.1213000000000002</v>
      </c>
      <c r="H57" s="14">
        <v>20086.288227681202</v>
      </c>
      <c r="I57" s="14">
        <v>0.545098039215686</v>
      </c>
      <c r="J57" s="14">
        <v>0.98919999999999997</v>
      </c>
      <c r="K57" s="14">
        <v>0.14199999999999999</v>
      </c>
      <c r="L57" s="14">
        <f t="shared" si="15"/>
        <v>1.1312</v>
      </c>
      <c r="M57">
        <f t="shared" si="16"/>
        <v>20.305588584392641</v>
      </c>
      <c r="N57">
        <f t="shared" si="13"/>
        <v>0.37791786055396365</v>
      </c>
      <c r="O57" s="14"/>
      <c r="P57" s="14"/>
    </row>
    <row r="58" spans="1:17">
      <c r="A58" s="13" t="s">
        <v>119</v>
      </c>
      <c r="B58" s="2">
        <v>11</v>
      </c>
      <c r="C58" s="2">
        <v>2</v>
      </c>
      <c r="D58" s="2" t="s">
        <v>117</v>
      </c>
      <c r="E58" s="14">
        <v>2.738</v>
      </c>
      <c r="F58" s="14">
        <v>0.31059999999999999</v>
      </c>
      <c r="G58" s="14">
        <f t="shared" si="14"/>
        <v>3.0486</v>
      </c>
      <c r="H58" s="14">
        <v>23168.435623824502</v>
      </c>
      <c r="I58" s="14">
        <v>0.54901960784313697</v>
      </c>
      <c r="J58" s="14">
        <v>1.0810999999999999</v>
      </c>
      <c r="K58" s="14">
        <v>9.4200000000000006E-2</v>
      </c>
      <c r="L58" s="14">
        <f t="shared" si="15"/>
        <v>1.1753</v>
      </c>
      <c r="M58">
        <f t="shared" si="16"/>
        <v>21.430427919549071</v>
      </c>
      <c r="N58">
        <f t="shared" si="13"/>
        <v>0.39485025566106646</v>
      </c>
      <c r="O58" s="14"/>
      <c r="P58" s="14"/>
    </row>
    <row r="59" spans="1:17">
      <c r="A59" s="13">
        <v>2.2000000000000002</v>
      </c>
      <c r="B59" s="2">
        <v>12</v>
      </c>
      <c r="C59" s="2">
        <v>2</v>
      </c>
      <c r="D59" s="2" t="s">
        <v>117</v>
      </c>
      <c r="E59" s="14">
        <v>2.6318999999999999</v>
      </c>
      <c r="F59" s="14">
        <v>0.24340000000000001</v>
      </c>
      <c r="G59" s="14">
        <f t="shared" si="14"/>
        <v>2.8752999999999997</v>
      </c>
      <c r="H59" s="14">
        <v>19459.402040163401</v>
      </c>
      <c r="I59" s="14">
        <v>0.52549019607843095</v>
      </c>
      <c r="J59" s="14">
        <v>1.1128</v>
      </c>
      <c r="K59" s="14">
        <v>8.2600000000000007E-2</v>
      </c>
      <c r="L59" s="14">
        <f t="shared" si="15"/>
        <v>1.1954</v>
      </c>
      <c r="M59">
        <f t="shared" si="16"/>
        <v>17.486881775847774</v>
      </c>
      <c r="N59">
        <f t="shared" si="13"/>
        <v>0.42281241688514004</v>
      </c>
      <c r="O59" s="14"/>
      <c r="P59" s="14"/>
    </row>
    <row r="60" spans="1:17">
      <c r="A60" s="13">
        <v>2.2999999999999998</v>
      </c>
      <c r="B60" s="2">
        <v>13</v>
      </c>
      <c r="C60" s="2">
        <v>2</v>
      </c>
      <c r="D60" s="2" t="s">
        <v>117</v>
      </c>
      <c r="E60" s="14">
        <v>2.3123999999999998</v>
      </c>
      <c r="F60" s="14">
        <v>0.25159999999999999</v>
      </c>
      <c r="G60" s="14">
        <f t="shared" si="14"/>
        <v>2.5639999999999996</v>
      </c>
      <c r="H60" s="14">
        <v>17690.990669250499</v>
      </c>
      <c r="I60" s="14">
        <v>0.52549019607843095</v>
      </c>
      <c r="J60" s="14">
        <v>0.91749999999999998</v>
      </c>
      <c r="K60" s="14">
        <v>8.5099999999999995E-2</v>
      </c>
      <c r="L60" s="14">
        <f t="shared" si="15"/>
        <v>1.0025999999999999</v>
      </c>
      <c r="M60">
        <f t="shared" si="16"/>
        <v>19.281733699455586</v>
      </c>
      <c r="N60">
        <f t="shared" si="13"/>
        <v>0.39677391454765615</v>
      </c>
      <c r="O60" s="14"/>
      <c r="P60" s="14"/>
    </row>
    <row r="61" spans="1:17">
      <c r="A61" s="13">
        <v>2.4</v>
      </c>
      <c r="B61" s="2">
        <v>14</v>
      </c>
      <c r="C61" s="2">
        <v>2</v>
      </c>
      <c r="D61" s="2" t="s">
        <v>117</v>
      </c>
      <c r="E61" s="14">
        <v>2.3997000000000002</v>
      </c>
      <c r="F61" s="14">
        <v>0.34089999999999998</v>
      </c>
      <c r="G61" s="14">
        <f t="shared" si="14"/>
        <v>2.7406000000000001</v>
      </c>
      <c r="H61" s="14">
        <v>17605.060937095099</v>
      </c>
      <c r="I61" s="14">
        <v>0.53725490196078396</v>
      </c>
      <c r="J61" s="14">
        <v>0.90469999999999995</v>
      </c>
      <c r="K61" s="14">
        <v>0.11169999999999999</v>
      </c>
      <c r="L61" s="14">
        <f t="shared" si="15"/>
        <v>1.0164</v>
      </c>
      <c r="M61">
        <f t="shared" si="16"/>
        <v>19.459556689615454</v>
      </c>
      <c r="N61">
        <f t="shared" si="13"/>
        <v>0.37700545901571025</v>
      </c>
      <c r="O61" s="14"/>
      <c r="P61" s="14"/>
    </row>
    <row r="62" spans="1:17">
      <c r="A62" s="13">
        <v>2.5</v>
      </c>
      <c r="B62" s="2">
        <v>15</v>
      </c>
      <c r="C62" s="2">
        <v>2</v>
      </c>
      <c r="D62" s="2" t="s">
        <v>117</v>
      </c>
      <c r="E62" s="14">
        <v>1.6859</v>
      </c>
      <c r="F62" s="14">
        <v>0.2019</v>
      </c>
      <c r="G62" s="14">
        <f t="shared" si="14"/>
        <v>1.8877999999999999</v>
      </c>
      <c r="H62" s="14">
        <v>13428.1430812197</v>
      </c>
      <c r="I62" s="14">
        <v>0.56078431372548998</v>
      </c>
      <c r="J62" s="14">
        <v>0.67169999999999996</v>
      </c>
      <c r="K62" s="14">
        <v>7.2300000000000003E-2</v>
      </c>
      <c r="L62" s="14">
        <f t="shared" si="15"/>
        <v>0.74399999999999999</v>
      </c>
      <c r="M62">
        <f t="shared" si="16"/>
        <v>19.991280454398836</v>
      </c>
      <c r="N62">
        <f t="shared" si="13"/>
        <v>0.39842220772287795</v>
      </c>
      <c r="O62" s="14"/>
      <c r="P62" s="14"/>
    </row>
    <row r="63" spans="1:17">
      <c r="A63" s="13">
        <v>2.6</v>
      </c>
      <c r="B63" s="2">
        <v>16</v>
      </c>
      <c r="C63" s="2">
        <v>2</v>
      </c>
      <c r="D63" s="2" t="s">
        <v>117</v>
      </c>
      <c r="E63" s="14">
        <v>2.8494000000000002</v>
      </c>
      <c r="F63" s="14">
        <v>0.30890000000000001</v>
      </c>
      <c r="G63" s="14">
        <f t="shared" si="14"/>
        <v>3.1583000000000001</v>
      </c>
      <c r="H63" s="14">
        <v>22245.9979124157</v>
      </c>
      <c r="I63" s="14">
        <v>0.545098039215686</v>
      </c>
      <c r="J63" s="14">
        <v>1.1702999999999999</v>
      </c>
      <c r="K63" s="14">
        <v>9.7699999999999995E-2</v>
      </c>
      <c r="L63" s="14">
        <f t="shared" si="15"/>
        <v>1.2679999999999998</v>
      </c>
      <c r="M63">
        <f t="shared" si="16"/>
        <v>19.008799378292487</v>
      </c>
      <c r="N63">
        <f t="shared" si="13"/>
        <v>0.41071804590440086</v>
      </c>
      <c r="O63" s="14"/>
      <c r="P63" s="14"/>
    </row>
    <row r="64" spans="1:17">
      <c r="A64" s="13">
        <v>2.7</v>
      </c>
      <c r="B64" s="2">
        <v>17</v>
      </c>
      <c r="C64" s="2">
        <v>2</v>
      </c>
      <c r="D64" s="2" t="s">
        <v>117</v>
      </c>
      <c r="E64" s="14">
        <v>1.8956</v>
      </c>
      <c r="F64" s="14">
        <v>0.1573</v>
      </c>
      <c r="G64" s="14">
        <f t="shared" si="14"/>
        <v>2.0529000000000002</v>
      </c>
      <c r="H64" s="14">
        <v>13812.55009298</v>
      </c>
      <c r="I64" s="14">
        <v>0.545098039215686</v>
      </c>
      <c r="J64" s="14">
        <v>0.77829999999999999</v>
      </c>
      <c r="K64" s="14">
        <v>4.9599999999999998E-2</v>
      </c>
      <c r="L64" s="14">
        <f t="shared" si="15"/>
        <v>0.82789999999999997</v>
      </c>
      <c r="M64">
        <f t="shared" si="16"/>
        <v>17.74707708207632</v>
      </c>
      <c r="N64">
        <f t="shared" si="13"/>
        <v>0.4105824013504959</v>
      </c>
      <c r="O64" s="14"/>
      <c r="P64" s="14"/>
    </row>
    <row r="65" spans="1:16">
      <c r="A65" s="13" t="s">
        <v>120</v>
      </c>
      <c r="B65" s="2">
        <v>18</v>
      </c>
      <c r="C65" s="2">
        <v>2</v>
      </c>
      <c r="D65" s="2" t="s">
        <v>117</v>
      </c>
      <c r="E65" s="14">
        <v>2.0806</v>
      </c>
      <c r="F65" s="14">
        <v>0.22140000000000001</v>
      </c>
      <c r="G65" s="14">
        <f t="shared" si="14"/>
        <v>2.302</v>
      </c>
      <c r="H65" s="14">
        <v>17125.710284031498</v>
      </c>
      <c r="I65" s="14">
        <v>0.53725490196078396</v>
      </c>
      <c r="J65" s="14">
        <v>0.77429999999999999</v>
      </c>
      <c r="K65" s="14">
        <v>6.6500000000000004E-2</v>
      </c>
      <c r="L65" s="14">
        <f t="shared" si="15"/>
        <v>0.84079999999999999</v>
      </c>
      <c r="M65">
        <f t="shared" si="16"/>
        <v>22.117667937532609</v>
      </c>
      <c r="N65">
        <f t="shared" si="13"/>
        <v>0.37215226377006633</v>
      </c>
      <c r="O65" s="14"/>
      <c r="P65" s="14"/>
    </row>
    <row r="66" spans="1:16">
      <c r="A66" s="13">
        <v>2.9</v>
      </c>
      <c r="B66" s="2">
        <v>19</v>
      </c>
      <c r="C66" s="2">
        <v>2</v>
      </c>
      <c r="D66" s="2" t="s">
        <v>117</v>
      </c>
      <c r="E66" s="14">
        <v>2.4956</v>
      </c>
      <c r="F66" s="14">
        <v>0.25209999999999999</v>
      </c>
      <c r="G66" s="14">
        <f t="shared" si="14"/>
        <v>2.7477</v>
      </c>
      <c r="H66" s="14">
        <v>20080.931513175601</v>
      </c>
      <c r="I66" s="14">
        <v>0.53333333333333299</v>
      </c>
      <c r="J66" s="14">
        <v>1.1201000000000001</v>
      </c>
      <c r="K66" s="14">
        <v>0.10059999999999999</v>
      </c>
      <c r="L66" s="14">
        <f t="shared" si="15"/>
        <v>1.2207000000000001</v>
      </c>
      <c r="M66">
        <f t="shared" si="16"/>
        <v>17.927802440117489</v>
      </c>
      <c r="N66">
        <f t="shared" si="13"/>
        <v>0.44882994069562432</v>
      </c>
      <c r="O66" s="14"/>
      <c r="P66" s="14"/>
    </row>
    <row r="67" spans="1:16">
      <c r="A67" s="13" t="s">
        <v>121</v>
      </c>
      <c r="B67" s="2">
        <v>20</v>
      </c>
      <c r="C67" s="2">
        <v>2</v>
      </c>
      <c r="D67" s="2" t="s">
        <v>117</v>
      </c>
      <c r="E67" s="14">
        <v>2.0409999999999999</v>
      </c>
      <c r="F67" s="14">
        <v>0.27179999999999999</v>
      </c>
      <c r="G67" s="14">
        <f t="shared" si="14"/>
        <v>2.3127999999999997</v>
      </c>
      <c r="H67" s="14">
        <v>16432.772292885002</v>
      </c>
      <c r="I67" s="14">
        <v>0.54901960784313697</v>
      </c>
      <c r="J67" s="14">
        <v>0.79149999999999998</v>
      </c>
      <c r="K67" s="14">
        <v>7.85E-2</v>
      </c>
      <c r="L67" s="14">
        <f t="shared" si="15"/>
        <v>0.87</v>
      </c>
      <c r="M67">
        <f t="shared" si="16"/>
        <v>20.76155690825648</v>
      </c>
      <c r="N67">
        <f t="shared" si="13"/>
        <v>0.38780009799118081</v>
      </c>
      <c r="O67" s="14"/>
      <c r="P67" s="14"/>
    </row>
  </sheetData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46"/>
  <sheetViews>
    <sheetView topLeftCell="AC16" zoomScale="85" zoomScaleNormal="85" workbookViewId="0">
      <selection activeCell="AV29" sqref="AV29"/>
    </sheetView>
  </sheetViews>
  <sheetFormatPr defaultRowHeight="15"/>
  <cols>
    <col min="1" max="1" width="7.28515625" bestFit="1" customWidth="1"/>
    <col min="2" max="2" width="6" bestFit="1" customWidth="1"/>
    <col min="3" max="3" width="4" bestFit="1" customWidth="1"/>
    <col min="4" max="4" width="3" bestFit="1" customWidth="1"/>
    <col min="5" max="7" width="9" bestFit="1" customWidth="1"/>
    <col min="8" max="11" width="11" bestFit="1" customWidth="1"/>
    <col min="12" max="12" width="12" bestFit="1" customWidth="1"/>
    <col min="13" max="13" width="11" bestFit="1" customWidth="1"/>
    <col min="14" max="14" width="12" bestFit="1" customWidth="1"/>
    <col min="15" max="32" width="12" customWidth="1"/>
    <col min="33" max="33" width="6" bestFit="1" customWidth="1"/>
  </cols>
  <sheetData>
    <row r="1" spans="1:44">
      <c r="AG1">
        <v>33</v>
      </c>
      <c r="AH1">
        <f>AG1*5/3.66</f>
        <v>45.081967213114751</v>
      </c>
      <c r="AI1">
        <f>AG1*4/3.66</f>
        <v>36.065573770491802</v>
      </c>
      <c r="AJ1">
        <f>AG1*3/3.66</f>
        <v>27.04918032786885</v>
      </c>
      <c r="AK1">
        <f>AG1*2/3.66</f>
        <v>18.032786885245901</v>
      </c>
    </row>
    <row r="2" spans="1:44">
      <c r="AG2">
        <v>39</v>
      </c>
      <c r="AH2">
        <f>AG2*5/3.66</f>
        <v>53.278688524590159</v>
      </c>
      <c r="AI2">
        <f>AG2*4/3.66</f>
        <v>42.622950819672127</v>
      </c>
      <c r="AJ2">
        <f>AG2*3/3.66</f>
        <v>31.967213114754099</v>
      </c>
      <c r="AK2">
        <f>AG2*2/3.66</f>
        <v>21.311475409836063</v>
      </c>
    </row>
    <row r="3" spans="1:44" ht="15.75" thickBot="1">
      <c r="AH3">
        <f>SUM(AH1:AH2)</f>
        <v>98.360655737704917</v>
      </c>
      <c r="AI3">
        <f>SUM(AI1:AI2)</f>
        <v>78.688524590163922</v>
      </c>
      <c r="AJ3">
        <f>SUM(AJ1:AJ2)</f>
        <v>59.016393442622949</v>
      </c>
      <c r="AK3">
        <f>SUM(AK1:AK2)</f>
        <v>39.344262295081961</v>
      </c>
    </row>
    <row r="4" spans="1:44">
      <c r="AC4">
        <v>20.410588757851549</v>
      </c>
      <c r="AO4" s="9" t="s">
        <v>67</v>
      </c>
      <c r="AP4" s="9" t="s">
        <v>69</v>
      </c>
      <c r="AQ4" s="9" t="s">
        <v>67</v>
      </c>
      <c r="AR4" s="9" t="s">
        <v>69</v>
      </c>
    </row>
    <row r="5" spans="1:44">
      <c r="A5" t="s">
        <v>33</v>
      </c>
      <c r="B5" t="s">
        <v>57</v>
      </c>
      <c r="C5" t="s">
        <v>55</v>
      </c>
      <c r="D5" t="s">
        <v>56</v>
      </c>
      <c r="E5" t="s">
        <v>58</v>
      </c>
      <c r="F5" t="s">
        <v>59</v>
      </c>
      <c r="G5" t="s">
        <v>60</v>
      </c>
      <c r="H5" t="s">
        <v>61</v>
      </c>
      <c r="I5" t="s">
        <v>62</v>
      </c>
      <c r="J5" t="s">
        <v>63</v>
      </c>
      <c r="K5" t="s">
        <v>51</v>
      </c>
      <c r="L5" t="s">
        <v>52</v>
      </c>
      <c r="M5" t="s">
        <v>53</v>
      </c>
      <c r="N5" t="s">
        <v>54</v>
      </c>
      <c r="O5" t="s">
        <v>70</v>
      </c>
      <c r="P5" t="s">
        <v>71</v>
      </c>
      <c r="Q5" t="s">
        <v>72</v>
      </c>
      <c r="R5" t="s">
        <v>73</v>
      </c>
      <c r="S5" t="s">
        <v>74</v>
      </c>
      <c r="T5" t="s">
        <v>75</v>
      </c>
      <c r="U5" t="s">
        <v>76</v>
      </c>
      <c r="V5" t="s">
        <v>77</v>
      </c>
      <c r="W5" t="s">
        <v>78</v>
      </c>
      <c r="X5" t="s">
        <v>79</v>
      </c>
      <c r="Y5" t="s">
        <v>80</v>
      </c>
      <c r="Z5" t="s">
        <v>81</v>
      </c>
      <c r="AA5" t="s">
        <v>82</v>
      </c>
      <c r="AB5" t="s">
        <v>83</v>
      </c>
      <c r="AC5" t="s">
        <v>88</v>
      </c>
      <c r="AD5" t="s">
        <v>89</v>
      </c>
      <c r="AE5" t="s">
        <v>90</v>
      </c>
      <c r="AH5" t="s">
        <v>84</v>
      </c>
      <c r="AI5" t="s">
        <v>85</v>
      </c>
      <c r="AK5" t="s">
        <v>64</v>
      </c>
      <c r="AN5">
        <v>0.01</v>
      </c>
      <c r="AO5" s="6">
        <v>0.01</v>
      </c>
      <c r="AP5" s="7">
        <v>3</v>
      </c>
      <c r="AQ5" s="6">
        <v>0.01</v>
      </c>
      <c r="AR5" s="7">
        <v>1</v>
      </c>
    </row>
    <row r="6" spans="1:44">
      <c r="A6">
        <v>1</v>
      </c>
      <c r="B6">
        <v>1</v>
      </c>
      <c r="C6">
        <v>60</v>
      </c>
      <c r="D6">
        <v>28</v>
      </c>
      <c r="E6">
        <v>4.2323000000000004</v>
      </c>
      <c r="F6">
        <v>3.9213</v>
      </c>
      <c r="G6">
        <v>3.5758000000000001</v>
      </c>
      <c r="H6">
        <f>E6-$AK$13</f>
        <v>0.82218333333333327</v>
      </c>
      <c r="I6">
        <f>F6-$AK$13</f>
        <v>0.51118333333333288</v>
      </c>
      <c r="J6">
        <f>G6-$AK$13</f>
        <v>0.16568333333333296</v>
      </c>
      <c r="K6">
        <f>0.8047*H6</f>
        <v>0.66161092833333324</v>
      </c>
      <c r="L6">
        <f>0.8047*I6</f>
        <v>0.41134922833333293</v>
      </c>
      <c r="M6">
        <f>0.8047*J6</f>
        <v>0.13332537833333302</v>
      </c>
      <c r="N6">
        <f>SUM(K6:M6)</f>
        <v>1.2062855349999992</v>
      </c>
      <c r="O6">
        <v>0.14149999999999999</v>
      </c>
      <c r="P6">
        <v>9.4700000000000006E-2</v>
      </c>
      <c r="Q6">
        <v>2.8199999999999999E-2</v>
      </c>
      <c r="R6">
        <f>0.8728*O6</f>
        <v>0.12350119999999999</v>
      </c>
      <c r="S6">
        <f t="shared" ref="S6:T6" si="0">0.8728*P6</f>
        <v>8.2654160000000004E-2</v>
      </c>
      <c r="T6">
        <f t="shared" si="0"/>
        <v>2.461296E-2</v>
      </c>
      <c r="U6">
        <f>SUM(R6:T6)</f>
        <v>0.23076832</v>
      </c>
      <c r="V6">
        <f>R6/K6</f>
        <v>0.18666741238859577</v>
      </c>
      <c r="W6">
        <f>S6/L6</f>
        <v>0.2009342775113267</v>
      </c>
      <c r="X6">
        <f>T6/M6</f>
        <v>0.18460821418757939</v>
      </c>
      <c r="Y6">
        <f>$AC$4*R6/1000</f>
        <v>2.5207322043011757E-3</v>
      </c>
      <c r="Z6">
        <f t="shared" ref="Z6" si="1">$AC$4*S6/1000</f>
        <v>1.6870200688856635E-3</v>
      </c>
      <c r="AA6">
        <f t="shared" ref="AA6" si="2">$AC$4*T6/1000</f>
        <v>5.0236500467344995E-4</v>
      </c>
      <c r="AB6">
        <f t="shared" ref="AB6" si="3">$AC$4*U6/1000</f>
        <v>4.7101172778602892E-3</v>
      </c>
      <c r="AC6">
        <f>Y6/$AB6*100</f>
        <v>53.517397881996963</v>
      </c>
      <c r="AD6">
        <f>Z6/$AB6*100</f>
        <v>35.816944024205746</v>
      </c>
      <c r="AE6">
        <f>AA6/$AB6*100</f>
        <v>10.665658093797276</v>
      </c>
      <c r="AG6" t="s">
        <v>86</v>
      </c>
      <c r="AH6">
        <f>AVERAGE(AB6:AB25)</f>
        <v>3.3912042754310021E-2</v>
      </c>
      <c r="AI6">
        <f>AVERAGE(AB27:AB46)</f>
        <v>6.4702921298913502E-2</v>
      </c>
      <c r="AK6" t="s">
        <v>65</v>
      </c>
      <c r="AL6" t="s">
        <v>66</v>
      </c>
      <c r="AN6">
        <v>0.02</v>
      </c>
      <c r="AO6" s="6">
        <v>0.02</v>
      </c>
      <c r="AP6" s="7">
        <v>4</v>
      </c>
      <c r="AQ6" s="6">
        <v>0.02</v>
      </c>
      <c r="AR6" s="7">
        <v>2</v>
      </c>
    </row>
    <row r="7" spans="1:44">
      <c r="A7">
        <v>1</v>
      </c>
      <c r="B7">
        <v>2</v>
      </c>
      <c r="C7">
        <v>91</v>
      </c>
      <c r="D7">
        <v>42</v>
      </c>
      <c r="E7">
        <v>8.9777000000000005</v>
      </c>
      <c r="F7">
        <v>7.0187999999999997</v>
      </c>
      <c r="G7">
        <v>4.4273999999999996</v>
      </c>
      <c r="H7">
        <f t="shared" ref="H7:H25" si="4">E7-$AK$13</f>
        <v>5.5675833333333333</v>
      </c>
      <c r="I7">
        <f t="shared" ref="I7:I25" si="5">F7-$AK$13</f>
        <v>3.6086833333333326</v>
      </c>
      <c r="J7">
        <f t="shared" ref="J7:J25" si="6">G7-$AK$13</f>
        <v>1.0172833333333324</v>
      </c>
      <c r="K7">
        <f t="shared" ref="K7:K25" si="7">0.8047*H7</f>
        <v>4.4802343083333334</v>
      </c>
      <c r="L7">
        <f t="shared" ref="L7:L25" si="8">0.8047*I7</f>
        <v>2.9039074783333327</v>
      </c>
      <c r="M7">
        <f t="shared" ref="M7:M25" si="9">0.8047*J7</f>
        <v>0.81860789833333258</v>
      </c>
      <c r="N7">
        <f t="shared" ref="N7:N46" si="10">SUM(K7:M7)</f>
        <v>8.2027496849999988</v>
      </c>
      <c r="O7">
        <v>1.4497</v>
      </c>
      <c r="P7">
        <v>1.0415000000000001</v>
      </c>
      <c r="Q7">
        <v>0.27750000000000002</v>
      </c>
      <c r="R7">
        <f t="shared" ref="R7:R25" si="11">0.8728*O7</f>
        <v>1.2652981599999999</v>
      </c>
      <c r="S7">
        <f t="shared" ref="S7:S25" si="12">0.8728*P7</f>
        <v>0.90902120000000008</v>
      </c>
      <c r="T7">
        <f t="shared" ref="T7:T25" si="13">0.8728*Q7</f>
        <v>0.24220200000000003</v>
      </c>
      <c r="U7">
        <f t="shared" ref="U7:U25" si="14">SUM(R7:T7)</f>
        <v>2.41652136</v>
      </c>
      <c r="V7">
        <f t="shared" ref="V7:V25" si="15">R7/K7</f>
        <v>0.2824178542730495</v>
      </c>
      <c r="W7">
        <f t="shared" ref="W7:W25" si="16">S7/L7</f>
        <v>0.31303380248248242</v>
      </c>
      <c r="X7">
        <f t="shared" ref="X7:X25" si="17">T7/M7</f>
        <v>0.29587058772962965</v>
      </c>
      <c r="Y7">
        <f t="shared" ref="Y7:Y8" si="18">$AC$4*R7/1000</f>
        <v>2.582548039982625E-2</v>
      </c>
      <c r="Z7">
        <f t="shared" ref="Z7:Z8" si="19">$AC$4*S7/1000</f>
        <v>1.8553657885368724E-2</v>
      </c>
      <c r="AA7">
        <f t="shared" ref="AA7:AA8" si="20">$AC$4*T7/1000</f>
        <v>4.9434854183291613E-3</v>
      </c>
      <c r="AB7">
        <f t="shared" ref="AB7:AB8" si="21">$AC$4*U7/1000</f>
        <v>4.9322623703524138E-2</v>
      </c>
      <c r="AC7">
        <f t="shared" ref="AC7:AC25" si="22">Y7/$AB7*100</f>
        <v>52.360313504532805</v>
      </c>
      <c r="AD7">
        <f t="shared" ref="AD7:AD25" si="23">Z7/$AB7*100</f>
        <v>37.616932134214608</v>
      </c>
      <c r="AE7">
        <f t="shared" ref="AE7:AE25" si="24">AA7/$AB7*100</f>
        <v>10.022754361252574</v>
      </c>
      <c r="AG7" t="s">
        <v>87</v>
      </c>
      <c r="AH7">
        <f>STDEV(AB6:AB25)</f>
        <v>2.3292860562741914E-2</v>
      </c>
      <c r="AI7">
        <f>STDEV(AB27:AB46)</f>
        <v>3.2916186288887532E-2</v>
      </c>
      <c r="AK7">
        <v>3.4403000000000001</v>
      </c>
      <c r="AL7">
        <v>3.2446999999999999</v>
      </c>
      <c r="AN7">
        <v>0.03</v>
      </c>
      <c r="AO7" s="6">
        <v>0.03</v>
      </c>
      <c r="AP7" s="7">
        <v>2</v>
      </c>
      <c r="AQ7" s="6">
        <v>0.03</v>
      </c>
      <c r="AR7" s="7">
        <v>2</v>
      </c>
    </row>
    <row r="8" spans="1:44">
      <c r="A8">
        <v>1</v>
      </c>
      <c r="B8">
        <v>3</v>
      </c>
      <c r="C8">
        <v>90</v>
      </c>
      <c r="D8">
        <v>30</v>
      </c>
      <c r="E8">
        <v>8.8614999999999995</v>
      </c>
      <c r="F8">
        <v>6.0289000000000001</v>
      </c>
      <c r="G8">
        <v>3.7869999999999999</v>
      </c>
      <c r="H8">
        <f t="shared" si="4"/>
        <v>5.4513833333333324</v>
      </c>
      <c r="I8">
        <f t="shared" si="5"/>
        <v>2.618783333333333</v>
      </c>
      <c r="J8">
        <f t="shared" si="6"/>
        <v>0.37688333333333279</v>
      </c>
      <c r="K8">
        <f t="shared" si="7"/>
        <v>4.3867281683333328</v>
      </c>
      <c r="L8">
        <f t="shared" si="8"/>
        <v>2.107334948333333</v>
      </c>
      <c r="M8">
        <f t="shared" si="9"/>
        <v>0.3032780183333329</v>
      </c>
      <c r="N8">
        <f t="shared" si="10"/>
        <v>6.797341134999999</v>
      </c>
      <c r="O8">
        <v>1.397</v>
      </c>
      <c r="P8">
        <v>0.75880000000000003</v>
      </c>
      <c r="Q8">
        <v>8.7499999999999994E-2</v>
      </c>
      <c r="R8">
        <f t="shared" si="11"/>
        <v>1.2193016000000001</v>
      </c>
      <c r="S8">
        <f t="shared" si="12"/>
        <v>0.66228064000000009</v>
      </c>
      <c r="T8">
        <f t="shared" si="13"/>
        <v>7.6369999999999993E-2</v>
      </c>
      <c r="U8">
        <f t="shared" si="14"/>
        <v>1.9579522400000002</v>
      </c>
      <c r="V8">
        <f t="shared" si="15"/>
        <v>0.27795239486271933</v>
      </c>
      <c r="W8">
        <f t="shared" si="16"/>
        <v>0.31427402678619754</v>
      </c>
      <c r="X8">
        <f t="shared" si="17"/>
        <v>0.25181515106070668</v>
      </c>
      <c r="Y8">
        <f t="shared" si="18"/>
        <v>2.4886663529390406E-2</v>
      </c>
      <c r="Z8">
        <f t="shared" si="19"/>
        <v>1.351753778532673E-2</v>
      </c>
      <c r="AA8">
        <f t="shared" si="20"/>
        <v>1.5587566634371226E-3</v>
      </c>
      <c r="AB8">
        <f t="shared" si="21"/>
        <v>3.9962957978154266E-2</v>
      </c>
      <c r="AC8">
        <f t="shared" si="22"/>
        <v>62.274327998930133</v>
      </c>
      <c r="AD8">
        <f t="shared" si="23"/>
        <v>33.82516827887487</v>
      </c>
      <c r="AE8">
        <f t="shared" si="24"/>
        <v>3.900503722194979</v>
      </c>
      <c r="AK8">
        <v>3.4001000000000001</v>
      </c>
      <c r="AL8">
        <v>3.202</v>
      </c>
      <c r="AN8">
        <v>0.04</v>
      </c>
      <c r="AO8" s="6">
        <v>0.04</v>
      </c>
      <c r="AP8" s="7">
        <v>3</v>
      </c>
      <c r="AQ8" s="6">
        <v>0.04</v>
      </c>
      <c r="AR8" s="7">
        <v>0</v>
      </c>
    </row>
    <row r="9" spans="1:44">
      <c r="A9">
        <v>1</v>
      </c>
      <c r="B9">
        <v>4</v>
      </c>
      <c r="C9">
        <v>92</v>
      </c>
      <c r="D9">
        <v>40</v>
      </c>
      <c r="E9">
        <v>8.5267999999999997</v>
      </c>
      <c r="F9">
        <v>6.3845999999999998</v>
      </c>
      <c r="G9">
        <v>4.3371000000000004</v>
      </c>
      <c r="H9">
        <f t="shared" si="4"/>
        <v>5.1166833333333326</v>
      </c>
      <c r="I9">
        <f t="shared" si="5"/>
        <v>2.9744833333333327</v>
      </c>
      <c r="J9">
        <f t="shared" si="6"/>
        <v>0.92698333333333327</v>
      </c>
      <c r="K9">
        <f t="shared" si="7"/>
        <v>4.1173950783333328</v>
      </c>
      <c r="L9">
        <f t="shared" si="8"/>
        <v>2.3935667383333326</v>
      </c>
      <c r="M9">
        <f t="shared" si="9"/>
        <v>0.74594348833333324</v>
      </c>
      <c r="N9">
        <f t="shared" si="10"/>
        <v>7.2569053049999983</v>
      </c>
      <c r="O9">
        <v>1.2724</v>
      </c>
      <c r="P9">
        <v>0.79549999999999998</v>
      </c>
      <c r="Q9">
        <v>0.24779999999999999</v>
      </c>
      <c r="R9">
        <f t="shared" si="11"/>
        <v>1.11055072</v>
      </c>
      <c r="S9">
        <f t="shared" si="12"/>
        <v>0.69431240000000005</v>
      </c>
      <c r="T9">
        <f t="shared" si="13"/>
        <v>0.21627984</v>
      </c>
      <c r="U9">
        <f t="shared" si="14"/>
        <v>2.0211429600000002</v>
      </c>
      <c r="V9">
        <f t="shared" si="15"/>
        <v>0.2697216805460253</v>
      </c>
      <c r="W9">
        <f t="shared" si="16"/>
        <v>0.29007438517609818</v>
      </c>
      <c r="X9">
        <f t="shared" si="17"/>
        <v>0.28994132046548937</v>
      </c>
      <c r="Y9">
        <f t="shared" ref="Y9:Y25" si="25">$AC$4*R9/1000</f>
        <v>2.2666994040655943E-2</v>
      </c>
      <c r="Z9">
        <f t="shared" ref="Z9:Z25" si="26">$AC$4*S9/1000</f>
        <v>1.417132486587693E-2</v>
      </c>
      <c r="AA9">
        <f t="shared" ref="AA9:AA25" si="27">$AC$4*T9/1000</f>
        <v>4.4143988708539314E-3</v>
      </c>
      <c r="AB9">
        <f t="shared" ref="AB9:AB25" si="28">$AC$4*U9/1000</f>
        <v>4.1252717777386809E-2</v>
      </c>
      <c r="AC9">
        <f t="shared" si="22"/>
        <v>54.946668394006124</v>
      </c>
      <c r="AD9">
        <f t="shared" si="23"/>
        <v>34.352463617912512</v>
      </c>
      <c r="AE9">
        <f t="shared" si="24"/>
        <v>10.700867988081356</v>
      </c>
      <c r="AK9">
        <v>3.4077000000000002</v>
      </c>
      <c r="AL9">
        <v>3.2101999999999999</v>
      </c>
      <c r="AN9">
        <v>0.05</v>
      </c>
      <c r="AO9" s="6">
        <v>0.05</v>
      </c>
      <c r="AP9" s="7">
        <v>3</v>
      </c>
      <c r="AQ9" s="6">
        <v>0.05</v>
      </c>
      <c r="AR9" s="7">
        <v>2</v>
      </c>
    </row>
    <row r="10" spans="1:44">
      <c r="A10">
        <v>1</v>
      </c>
      <c r="B10">
        <v>5</v>
      </c>
      <c r="C10">
        <v>96</v>
      </c>
      <c r="D10">
        <v>36</v>
      </c>
      <c r="E10">
        <v>8.7409999999999997</v>
      </c>
      <c r="F10">
        <v>5.3997000000000002</v>
      </c>
      <c r="G10">
        <v>4.5414000000000003</v>
      </c>
      <c r="H10">
        <f t="shared" si="4"/>
        <v>5.3308833333333325</v>
      </c>
      <c r="I10">
        <f t="shared" si="5"/>
        <v>1.989583333333333</v>
      </c>
      <c r="J10">
        <f t="shared" si="6"/>
        <v>1.1312833333333332</v>
      </c>
      <c r="K10">
        <f t="shared" si="7"/>
        <v>4.2897618183333321</v>
      </c>
      <c r="L10">
        <f t="shared" si="8"/>
        <v>1.601017708333333</v>
      </c>
      <c r="M10">
        <f t="shared" si="9"/>
        <v>0.91034369833333317</v>
      </c>
      <c r="N10">
        <f t="shared" si="10"/>
        <v>6.8011232249999987</v>
      </c>
      <c r="O10">
        <v>1.6672</v>
      </c>
      <c r="P10">
        <v>0.66320000000000001</v>
      </c>
      <c r="Q10">
        <v>0.33539999999999998</v>
      </c>
      <c r="R10">
        <f t="shared" si="11"/>
        <v>1.45513216</v>
      </c>
      <c r="S10">
        <f t="shared" si="12"/>
        <v>0.57884096000000007</v>
      </c>
      <c r="T10">
        <f t="shared" si="13"/>
        <v>0.29273711999999996</v>
      </c>
      <c r="U10">
        <f t="shared" si="14"/>
        <v>2.3267102400000002</v>
      </c>
      <c r="V10">
        <f t="shared" si="15"/>
        <v>0.33921047872195181</v>
      </c>
      <c r="W10">
        <f t="shared" si="16"/>
        <v>0.36154563249807914</v>
      </c>
      <c r="X10">
        <f t="shared" si="17"/>
        <v>0.32156768980325362</v>
      </c>
      <c r="Y10">
        <f t="shared" si="25"/>
        <v>2.9700104106084244E-2</v>
      </c>
      <c r="Z10">
        <f t="shared" si="26"/>
        <v>1.1814484790759999E-2</v>
      </c>
      <c r="AA10">
        <f t="shared" si="27"/>
        <v>5.9749369704778389E-3</v>
      </c>
      <c r="AB10">
        <f t="shared" si="28"/>
        <v>4.7489525867322087E-2</v>
      </c>
      <c r="AC10">
        <f t="shared" si="22"/>
        <v>62.540325605821891</v>
      </c>
      <c r="AD10">
        <f t="shared" si="23"/>
        <v>24.878085377747766</v>
      </c>
      <c r="AE10">
        <f t="shared" si="24"/>
        <v>12.581589016430335</v>
      </c>
      <c r="AK10">
        <v>3.4138000000000002</v>
      </c>
      <c r="AL10">
        <v>3.2244999999999999</v>
      </c>
      <c r="AN10">
        <v>0.06</v>
      </c>
      <c r="AO10" s="6">
        <v>0.06</v>
      </c>
      <c r="AP10" s="7">
        <v>3</v>
      </c>
      <c r="AQ10" s="6">
        <v>0.06</v>
      </c>
      <c r="AR10" s="7">
        <v>1</v>
      </c>
    </row>
    <row r="11" spans="1:44">
      <c r="A11">
        <v>1</v>
      </c>
      <c r="B11">
        <v>6</v>
      </c>
      <c r="C11">
        <v>71</v>
      </c>
      <c r="D11">
        <v>39</v>
      </c>
      <c r="E11">
        <v>4.9706999999999999</v>
      </c>
      <c r="F11">
        <v>3.9203999999999999</v>
      </c>
      <c r="G11">
        <v>3.7077</v>
      </c>
      <c r="H11">
        <f t="shared" si="4"/>
        <v>1.5605833333333328</v>
      </c>
      <c r="I11">
        <f t="shared" si="5"/>
        <v>0.51028333333333276</v>
      </c>
      <c r="J11">
        <f t="shared" si="6"/>
        <v>0.29758333333333287</v>
      </c>
      <c r="K11">
        <f t="shared" si="7"/>
        <v>1.2558014083333329</v>
      </c>
      <c r="L11">
        <f t="shared" si="8"/>
        <v>0.41062499833333288</v>
      </c>
      <c r="M11">
        <f t="shared" si="9"/>
        <v>0.23946530833333296</v>
      </c>
      <c r="N11">
        <f t="shared" si="10"/>
        <v>1.9058917149999985</v>
      </c>
      <c r="O11">
        <v>0.32190000000000002</v>
      </c>
      <c r="P11">
        <v>0.1158</v>
      </c>
      <c r="Q11">
        <v>7.5399999999999995E-2</v>
      </c>
      <c r="R11">
        <f t="shared" si="11"/>
        <v>0.28095432000000004</v>
      </c>
      <c r="S11">
        <f t="shared" si="12"/>
        <v>0.10107024000000001</v>
      </c>
      <c r="T11">
        <f t="shared" si="13"/>
        <v>6.5809119999999999E-2</v>
      </c>
      <c r="U11">
        <f t="shared" si="14"/>
        <v>0.44783368000000007</v>
      </c>
      <c r="V11">
        <f t="shared" si="15"/>
        <v>0.22372511938243111</v>
      </c>
      <c r="W11">
        <f t="shared" si="16"/>
        <v>0.2461375717752923</v>
      </c>
      <c r="X11">
        <f t="shared" si="17"/>
        <v>0.27481692633487625</v>
      </c>
      <c r="Y11">
        <f t="shared" si="25"/>
        <v>5.7344430852618276E-3</v>
      </c>
      <c r="Z11">
        <f t="shared" si="26"/>
        <v>2.0629031042973581E-3</v>
      </c>
      <c r="AA11">
        <f t="shared" si="27"/>
        <v>1.3432028848361034E-3</v>
      </c>
      <c r="AB11">
        <f t="shared" si="28"/>
        <v>9.1405490743952898E-3</v>
      </c>
      <c r="AC11">
        <f t="shared" si="22"/>
        <v>62.736308711752095</v>
      </c>
      <c r="AD11">
        <f t="shared" si="23"/>
        <v>22.568700058468131</v>
      </c>
      <c r="AE11">
        <f t="shared" si="24"/>
        <v>14.694991229779767</v>
      </c>
      <c r="AK11">
        <v>3.4060000000000001</v>
      </c>
      <c r="AL11">
        <v>3.2105999999999999</v>
      </c>
      <c r="AN11">
        <v>7.0000000000000007E-2</v>
      </c>
      <c r="AO11" s="6">
        <v>7.0000000000000007E-2</v>
      </c>
      <c r="AP11" s="7">
        <v>0</v>
      </c>
      <c r="AQ11" s="6">
        <v>7.0000000000000007E-2</v>
      </c>
      <c r="AR11" s="7">
        <v>2</v>
      </c>
    </row>
    <row r="12" spans="1:44">
      <c r="A12">
        <v>1</v>
      </c>
      <c r="B12">
        <v>7</v>
      </c>
      <c r="C12">
        <v>79</v>
      </c>
      <c r="D12">
        <v>36</v>
      </c>
      <c r="E12">
        <v>5.5035999999999996</v>
      </c>
      <c r="F12">
        <v>4.6417999999999999</v>
      </c>
      <c r="G12">
        <v>3.9575</v>
      </c>
      <c r="H12">
        <f t="shared" si="4"/>
        <v>2.0934833333333325</v>
      </c>
      <c r="I12">
        <f t="shared" si="5"/>
        <v>1.2316833333333328</v>
      </c>
      <c r="J12">
        <f t="shared" si="6"/>
        <v>0.54738333333333289</v>
      </c>
      <c r="K12">
        <f t="shared" si="7"/>
        <v>1.6846260383333327</v>
      </c>
      <c r="L12">
        <f t="shared" si="8"/>
        <v>0.99113557833333288</v>
      </c>
      <c r="M12">
        <f t="shared" si="9"/>
        <v>0.44047936833333295</v>
      </c>
      <c r="N12">
        <f t="shared" si="10"/>
        <v>3.1162409849999988</v>
      </c>
      <c r="O12">
        <v>0.48609999999999998</v>
      </c>
      <c r="P12">
        <v>0.29060000000000002</v>
      </c>
      <c r="Q12">
        <v>0.126</v>
      </c>
      <c r="R12">
        <f t="shared" si="11"/>
        <v>0.42426807999999999</v>
      </c>
      <c r="S12">
        <f t="shared" si="12"/>
        <v>0.25363568000000003</v>
      </c>
      <c r="T12">
        <f t="shared" si="13"/>
        <v>0.10997280000000001</v>
      </c>
      <c r="U12">
        <f t="shared" si="14"/>
        <v>0.78787655999999995</v>
      </c>
      <c r="V12">
        <f t="shared" si="15"/>
        <v>0.2518470392513612</v>
      </c>
      <c r="W12">
        <f t="shared" si="16"/>
        <v>0.25590412204403662</v>
      </c>
      <c r="X12">
        <f t="shared" si="17"/>
        <v>0.24966617713812658</v>
      </c>
      <c r="Y12">
        <f t="shared" si="25"/>
        <v>8.6595613039632622E-3</v>
      </c>
      <c r="Z12">
        <f t="shared" si="26"/>
        <v>5.1768535587980342E-3</v>
      </c>
      <c r="AA12">
        <f t="shared" si="27"/>
        <v>2.2446095953494571E-3</v>
      </c>
      <c r="AB12">
        <f t="shared" si="28"/>
        <v>1.608102445811075E-2</v>
      </c>
      <c r="AC12">
        <f t="shared" si="22"/>
        <v>53.8495624238396</v>
      </c>
      <c r="AD12">
        <f t="shared" si="23"/>
        <v>32.192311953029815</v>
      </c>
      <c r="AE12">
        <f t="shared" si="24"/>
        <v>13.958125623130609</v>
      </c>
      <c r="AK12">
        <v>3.3927999999999998</v>
      </c>
      <c r="AL12">
        <v>3.2185000000000001</v>
      </c>
      <c r="AN12">
        <v>0.08</v>
      </c>
      <c r="AO12" s="6">
        <v>0.08</v>
      </c>
      <c r="AP12" s="7">
        <v>1</v>
      </c>
      <c r="AQ12" s="6">
        <v>0.08</v>
      </c>
      <c r="AR12" s="7">
        <v>2</v>
      </c>
    </row>
    <row r="13" spans="1:44">
      <c r="A13">
        <v>1</v>
      </c>
      <c r="B13">
        <v>8</v>
      </c>
      <c r="C13">
        <v>112</v>
      </c>
      <c r="D13">
        <v>35</v>
      </c>
      <c r="E13">
        <v>11.7033</v>
      </c>
      <c r="F13">
        <v>6.8472</v>
      </c>
      <c r="G13">
        <v>5.1683000000000003</v>
      </c>
      <c r="H13">
        <f t="shared" si="4"/>
        <v>8.2931833333333334</v>
      </c>
      <c r="I13">
        <f t="shared" si="5"/>
        <v>3.4370833333333328</v>
      </c>
      <c r="J13">
        <f t="shared" si="6"/>
        <v>1.7581833333333332</v>
      </c>
      <c r="K13">
        <f t="shared" si="7"/>
        <v>6.6735246283333334</v>
      </c>
      <c r="L13">
        <f t="shared" si="8"/>
        <v>2.7658209583333329</v>
      </c>
      <c r="M13">
        <f t="shared" si="9"/>
        <v>1.4148101283333332</v>
      </c>
      <c r="N13">
        <f t="shared" si="10"/>
        <v>10.854155714999999</v>
      </c>
      <c r="O13">
        <v>2.5074999999999998</v>
      </c>
      <c r="P13">
        <v>1.153</v>
      </c>
      <c r="Q13">
        <v>0.59699999999999998</v>
      </c>
      <c r="R13">
        <f t="shared" si="11"/>
        <v>2.1885460000000001</v>
      </c>
      <c r="S13">
        <f t="shared" si="12"/>
        <v>1.0063384</v>
      </c>
      <c r="T13">
        <f t="shared" si="13"/>
        <v>0.52106160000000001</v>
      </c>
      <c r="U13">
        <f t="shared" si="14"/>
        <v>3.7159460000000002</v>
      </c>
      <c r="V13">
        <f t="shared" si="15"/>
        <v>0.32794454533189821</v>
      </c>
      <c r="W13">
        <f t="shared" si="16"/>
        <v>0.36384799130541462</v>
      </c>
      <c r="X13">
        <f t="shared" si="17"/>
        <v>0.36829083250472494</v>
      </c>
      <c r="Y13">
        <f t="shared" si="25"/>
        <v>4.4669512383640975E-2</v>
      </c>
      <c r="Z13">
        <f t="shared" si="26"/>
        <v>2.0539959233634313E-2</v>
      </c>
      <c r="AA13">
        <f t="shared" si="27"/>
        <v>1.0635174035108141E-2</v>
      </c>
      <c r="AB13">
        <f t="shared" si="28"/>
        <v>7.5844645652383441E-2</v>
      </c>
      <c r="AC13">
        <f t="shared" si="22"/>
        <v>58.896065766294768</v>
      </c>
      <c r="AD13">
        <f t="shared" si="23"/>
        <v>27.081620669406924</v>
      </c>
      <c r="AE13">
        <f t="shared" si="24"/>
        <v>14.022313564298297</v>
      </c>
      <c r="AK13" s="5">
        <f>AVERAGE(AK7:AK12)</f>
        <v>3.4101166666666671</v>
      </c>
      <c r="AL13" s="5">
        <f>AVERAGE(AL7:AL12)</f>
        <v>3.2184166666666663</v>
      </c>
      <c r="AN13">
        <v>0.09</v>
      </c>
      <c r="AO13" s="6">
        <v>0.09</v>
      </c>
      <c r="AP13" s="7">
        <v>1</v>
      </c>
      <c r="AQ13" s="6">
        <v>0.09</v>
      </c>
      <c r="AR13" s="7">
        <v>3</v>
      </c>
    </row>
    <row r="14" spans="1:44">
      <c r="A14">
        <v>1</v>
      </c>
      <c r="B14">
        <v>9</v>
      </c>
      <c r="C14">
        <v>106</v>
      </c>
      <c r="D14">
        <v>43</v>
      </c>
      <c r="E14">
        <v>10.155200000000001</v>
      </c>
      <c r="F14">
        <v>5.5324</v>
      </c>
      <c r="G14">
        <v>5.1163999999999996</v>
      </c>
      <c r="H14">
        <f t="shared" si="4"/>
        <v>6.7450833333333335</v>
      </c>
      <c r="I14">
        <f t="shared" si="5"/>
        <v>2.1222833333333329</v>
      </c>
      <c r="J14">
        <f t="shared" si="6"/>
        <v>1.7062833333333325</v>
      </c>
      <c r="K14">
        <f t="shared" si="7"/>
        <v>5.4277685583333337</v>
      </c>
      <c r="L14">
        <f t="shared" si="8"/>
        <v>1.7078013983333329</v>
      </c>
      <c r="M14">
        <f t="shared" si="9"/>
        <v>1.3730461983333326</v>
      </c>
      <c r="N14">
        <f t="shared" si="10"/>
        <v>8.5086161549999986</v>
      </c>
      <c r="O14">
        <v>1.9702999999999999</v>
      </c>
      <c r="P14">
        <v>0.65759999999999996</v>
      </c>
      <c r="Q14">
        <v>0.53790000000000004</v>
      </c>
      <c r="R14">
        <f t="shared" si="11"/>
        <v>1.7196778399999999</v>
      </c>
      <c r="S14">
        <f t="shared" si="12"/>
        <v>0.57395328000000001</v>
      </c>
      <c r="T14">
        <f t="shared" si="13"/>
        <v>0.46947912000000003</v>
      </c>
      <c r="U14">
        <f t="shared" si="14"/>
        <v>2.7631102399999996</v>
      </c>
      <c r="V14">
        <f t="shared" si="15"/>
        <v>0.316829618197289</v>
      </c>
      <c r="W14">
        <f t="shared" si="16"/>
        <v>0.33607729830888355</v>
      </c>
      <c r="X14">
        <f t="shared" si="17"/>
        <v>0.34192521749805332</v>
      </c>
      <c r="Y14">
        <f t="shared" si="25"/>
        <v>3.5099637188230434E-2</v>
      </c>
      <c r="Z14">
        <f t="shared" si="26"/>
        <v>1.1714724364300023E-2</v>
      </c>
      <c r="AA14">
        <f t="shared" si="27"/>
        <v>9.5823452487180383E-3</v>
      </c>
      <c r="AB14">
        <f t="shared" si="28"/>
        <v>5.6396706801248489E-2</v>
      </c>
      <c r="AC14">
        <f t="shared" si="22"/>
        <v>62.237033293322384</v>
      </c>
      <c r="AD14">
        <f t="shared" si="23"/>
        <v>20.772000758102223</v>
      </c>
      <c r="AE14">
        <f t="shared" si="24"/>
        <v>16.990965948575401</v>
      </c>
      <c r="AN14">
        <v>0.1</v>
      </c>
      <c r="AO14" s="6">
        <v>0.1</v>
      </c>
      <c r="AP14" s="7">
        <v>0</v>
      </c>
      <c r="AQ14" s="6">
        <v>0.1</v>
      </c>
      <c r="AR14" s="7">
        <v>2</v>
      </c>
    </row>
    <row r="15" spans="1:44">
      <c r="A15">
        <v>1</v>
      </c>
      <c r="B15">
        <v>10</v>
      </c>
      <c r="C15">
        <v>88</v>
      </c>
      <c r="D15">
        <v>39</v>
      </c>
      <c r="E15">
        <v>6.0826000000000002</v>
      </c>
      <c r="F15">
        <v>5.3914</v>
      </c>
      <c r="G15">
        <v>3.8854000000000002</v>
      </c>
      <c r="H15">
        <f t="shared" si="4"/>
        <v>2.6724833333333331</v>
      </c>
      <c r="I15">
        <f t="shared" si="5"/>
        <v>1.9812833333333328</v>
      </c>
      <c r="J15">
        <f t="shared" si="6"/>
        <v>0.47528333333333306</v>
      </c>
      <c r="K15">
        <f t="shared" si="7"/>
        <v>2.1505473383333329</v>
      </c>
      <c r="L15">
        <f t="shared" si="8"/>
        <v>1.594338698333333</v>
      </c>
      <c r="M15">
        <f t="shared" si="9"/>
        <v>0.38246049833333312</v>
      </c>
      <c r="N15">
        <f t="shared" si="10"/>
        <v>4.1273465349999992</v>
      </c>
      <c r="O15">
        <v>0.63790000000000002</v>
      </c>
      <c r="P15">
        <v>0.52710000000000001</v>
      </c>
      <c r="Q15">
        <v>0.12330000000000001</v>
      </c>
      <c r="R15">
        <f t="shared" si="11"/>
        <v>0.55675912000000005</v>
      </c>
      <c r="S15">
        <f t="shared" si="12"/>
        <v>0.46005288</v>
      </c>
      <c r="T15">
        <f t="shared" si="13"/>
        <v>0.10761624</v>
      </c>
      <c r="U15">
        <f t="shared" si="14"/>
        <v>1.1244282400000001</v>
      </c>
      <c r="V15">
        <f t="shared" si="15"/>
        <v>0.25889182259595667</v>
      </c>
      <c r="W15">
        <f t="shared" si="16"/>
        <v>0.28855404468380746</v>
      </c>
      <c r="X15">
        <f t="shared" si="17"/>
        <v>0.28137870569369794</v>
      </c>
      <c r="Y15">
        <f t="shared" si="25"/>
        <v>1.1363781435503324E-2</v>
      </c>
      <c r="Z15">
        <f t="shared" si="26"/>
        <v>9.3899501405452276E-3</v>
      </c>
      <c r="AA15">
        <f t="shared" si="27"/>
        <v>2.1965108183062544E-3</v>
      </c>
      <c r="AB15">
        <f t="shared" si="28"/>
        <v>2.2950242394354805E-2</v>
      </c>
      <c r="AC15">
        <f t="shared" si="22"/>
        <v>49.514864550182416</v>
      </c>
      <c r="AD15">
        <f t="shared" si="23"/>
        <v>40.914383295816187</v>
      </c>
      <c r="AE15">
        <f t="shared" si="24"/>
        <v>9.5707521540013989</v>
      </c>
      <c r="AN15">
        <v>0.11</v>
      </c>
      <c r="AO15" s="6">
        <v>0.11</v>
      </c>
      <c r="AP15" s="7">
        <v>0</v>
      </c>
      <c r="AQ15" s="6">
        <v>0.11</v>
      </c>
      <c r="AR15" s="7">
        <v>2</v>
      </c>
    </row>
    <row r="16" spans="1:44">
      <c r="A16">
        <v>1</v>
      </c>
      <c r="B16">
        <v>11</v>
      </c>
      <c r="C16">
        <v>87</v>
      </c>
      <c r="D16">
        <v>30</v>
      </c>
      <c r="E16">
        <v>9.9914000000000005</v>
      </c>
      <c r="F16">
        <v>6.6475</v>
      </c>
      <c r="G16">
        <v>3.8494999999999999</v>
      </c>
      <c r="H16">
        <f t="shared" si="4"/>
        <v>6.5812833333333334</v>
      </c>
      <c r="I16">
        <f t="shared" si="5"/>
        <v>3.2373833333333328</v>
      </c>
      <c r="J16">
        <f t="shared" si="6"/>
        <v>0.43938333333333279</v>
      </c>
      <c r="K16">
        <f t="shared" si="7"/>
        <v>5.2959586983333331</v>
      </c>
      <c r="L16">
        <f t="shared" si="8"/>
        <v>2.6051223683333329</v>
      </c>
      <c r="M16">
        <f t="shared" si="9"/>
        <v>0.35357176833333287</v>
      </c>
      <c r="N16">
        <f t="shared" si="10"/>
        <v>8.2546528349999999</v>
      </c>
      <c r="O16">
        <v>1.8717999999999999</v>
      </c>
      <c r="P16">
        <v>1.0044999999999999</v>
      </c>
      <c r="Q16">
        <v>0.123</v>
      </c>
      <c r="R16">
        <f t="shared" si="11"/>
        <v>1.63370704</v>
      </c>
      <c r="S16">
        <f t="shared" si="12"/>
        <v>0.87672759999999994</v>
      </c>
      <c r="T16">
        <f t="shared" si="13"/>
        <v>0.1073544</v>
      </c>
      <c r="U16">
        <f t="shared" si="14"/>
        <v>2.6177890399999999</v>
      </c>
      <c r="V16">
        <f t="shared" si="15"/>
        <v>0.3084818317246576</v>
      </c>
      <c r="W16">
        <f t="shared" si="16"/>
        <v>0.33653989181356569</v>
      </c>
      <c r="X16">
        <f t="shared" si="17"/>
        <v>0.30362831429117582</v>
      </c>
      <c r="Y16">
        <f t="shared" si="25"/>
        <v>3.3344922544246931E-2</v>
      </c>
      <c r="Z16">
        <f t="shared" si="26"/>
        <v>1.7894526496258171E-2</v>
      </c>
      <c r="AA16">
        <f t="shared" si="27"/>
        <v>2.1911665097458983E-3</v>
      </c>
      <c r="AB16">
        <f t="shared" si="28"/>
        <v>5.3430615550250998E-2</v>
      </c>
      <c r="AC16">
        <f t="shared" si="22"/>
        <v>62.407895175540965</v>
      </c>
      <c r="AD16">
        <f t="shared" si="23"/>
        <v>33.491147934518054</v>
      </c>
      <c r="AE16">
        <f t="shared" si="24"/>
        <v>4.1009568899409858</v>
      </c>
      <c r="AN16">
        <v>0.12</v>
      </c>
      <c r="AO16" s="6">
        <v>0.12</v>
      </c>
      <c r="AP16" s="7">
        <v>0</v>
      </c>
      <c r="AQ16" s="6">
        <v>0.12</v>
      </c>
      <c r="AR16" s="7">
        <v>0</v>
      </c>
    </row>
    <row r="17" spans="1:44">
      <c r="A17">
        <v>1</v>
      </c>
      <c r="B17">
        <v>12</v>
      </c>
      <c r="C17">
        <v>61</v>
      </c>
      <c r="D17">
        <v>26</v>
      </c>
      <c r="E17">
        <v>4.0354999999999999</v>
      </c>
      <c r="F17">
        <v>4.2618</v>
      </c>
      <c r="G17">
        <v>3.5808</v>
      </c>
      <c r="H17">
        <f t="shared" si="4"/>
        <v>0.62538333333333274</v>
      </c>
      <c r="I17">
        <f t="shared" si="5"/>
        <v>0.8516833333333329</v>
      </c>
      <c r="J17">
        <f t="shared" si="6"/>
        <v>0.17068333333333285</v>
      </c>
      <c r="K17">
        <f t="shared" si="7"/>
        <v>0.50324596833333279</v>
      </c>
      <c r="L17">
        <f t="shared" si="8"/>
        <v>0.68534957833333299</v>
      </c>
      <c r="M17">
        <f t="shared" si="9"/>
        <v>0.13734887833333295</v>
      </c>
      <c r="N17">
        <f t="shared" si="10"/>
        <v>1.3259444249999988</v>
      </c>
      <c r="O17">
        <v>0.1106</v>
      </c>
      <c r="P17">
        <v>0.16220000000000001</v>
      </c>
      <c r="Q17">
        <v>4.7399999999999998E-2</v>
      </c>
      <c r="R17">
        <f t="shared" si="11"/>
        <v>9.6531680000000009E-2</v>
      </c>
      <c r="S17">
        <f t="shared" si="12"/>
        <v>0.14156816000000003</v>
      </c>
      <c r="T17">
        <f t="shared" si="13"/>
        <v>4.137072E-2</v>
      </c>
      <c r="U17">
        <f t="shared" si="14"/>
        <v>0.27947056000000003</v>
      </c>
      <c r="V17">
        <f t="shared" si="15"/>
        <v>0.19181808911395143</v>
      </c>
      <c r="W17">
        <f t="shared" si="16"/>
        <v>0.206563430511291</v>
      </c>
      <c r="X17">
        <f t="shared" si="17"/>
        <v>0.30120901242161663</v>
      </c>
      <c r="Y17">
        <f t="shared" si="25"/>
        <v>1.9702684225845236E-3</v>
      </c>
      <c r="Z17">
        <f t="shared" si="26"/>
        <v>2.8894894949657297E-3</v>
      </c>
      <c r="AA17">
        <f t="shared" si="27"/>
        <v>8.4440075253622423E-4</v>
      </c>
      <c r="AB17">
        <f t="shared" si="28"/>
        <v>5.7041586700864776E-3</v>
      </c>
      <c r="AC17">
        <f t="shared" si="22"/>
        <v>34.540911930043727</v>
      </c>
      <c r="AD17">
        <f t="shared" si="23"/>
        <v>50.655840099937542</v>
      </c>
      <c r="AE17">
        <f t="shared" si="24"/>
        <v>14.803247970018738</v>
      </c>
      <c r="AN17">
        <v>0.13</v>
      </c>
      <c r="AO17" s="6">
        <v>0.13</v>
      </c>
      <c r="AP17" s="7">
        <v>0</v>
      </c>
      <c r="AQ17" s="6">
        <v>0.13</v>
      </c>
      <c r="AR17" s="7">
        <v>1</v>
      </c>
    </row>
    <row r="18" spans="1:44" ht="15.75" thickBot="1">
      <c r="A18">
        <v>1</v>
      </c>
      <c r="B18">
        <v>13</v>
      </c>
      <c r="C18">
        <v>83</v>
      </c>
      <c r="D18">
        <v>32</v>
      </c>
      <c r="E18">
        <v>10.7056</v>
      </c>
      <c r="F18">
        <v>8.5465</v>
      </c>
      <c r="G18">
        <v>4.5664999999999996</v>
      </c>
      <c r="H18">
        <f t="shared" si="4"/>
        <v>7.2954833333333333</v>
      </c>
      <c r="I18">
        <f t="shared" si="5"/>
        <v>5.1363833333333329</v>
      </c>
      <c r="J18">
        <f t="shared" si="6"/>
        <v>1.1563833333333324</v>
      </c>
      <c r="K18">
        <f t="shared" si="7"/>
        <v>5.8706754383333335</v>
      </c>
      <c r="L18">
        <f t="shared" si="8"/>
        <v>4.1332476683333326</v>
      </c>
      <c r="M18">
        <f t="shared" si="9"/>
        <v>0.93054166833333263</v>
      </c>
      <c r="N18">
        <f t="shared" si="10"/>
        <v>10.934464774999999</v>
      </c>
      <c r="O18">
        <v>2.4472999999999998</v>
      </c>
      <c r="P18">
        <v>1.7710999999999999</v>
      </c>
      <c r="Q18">
        <v>0.32819999999999999</v>
      </c>
      <c r="R18">
        <f t="shared" si="11"/>
        <v>2.1360034400000001</v>
      </c>
      <c r="S18">
        <f t="shared" si="12"/>
        <v>1.54581608</v>
      </c>
      <c r="T18">
        <f t="shared" si="13"/>
        <v>0.28645295999999998</v>
      </c>
      <c r="U18">
        <f t="shared" si="14"/>
        <v>3.9682724800000004</v>
      </c>
      <c r="V18">
        <f t="shared" si="15"/>
        <v>0.3638428767587269</v>
      </c>
      <c r="W18">
        <f t="shared" si="16"/>
        <v>0.37399551249812385</v>
      </c>
      <c r="X18">
        <f t="shared" si="17"/>
        <v>0.30783464056269283</v>
      </c>
      <c r="Y18">
        <f t="shared" si="25"/>
        <v>4.3597087799196237E-2</v>
      </c>
      <c r="Z18">
        <f t="shared" si="26"/>
        <v>3.1551016304154154E-2</v>
      </c>
      <c r="AA18">
        <f t="shared" si="27"/>
        <v>5.8466735650292987E-3</v>
      </c>
      <c r="AB18">
        <f t="shared" si="28"/>
        <v>8.0994777668379703E-2</v>
      </c>
      <c r="AC18">
        <f t="shared" si="22"/>
        <v>53.827035587032057</v>
      </c>
      <c r="AD18">
        <f t="shared" si="23"/>
        <v>38.954383495359167</v>
      </c>
      <c r="AE18">
        <f t="shared" si="24"/>
        <v>7.2185809176087607</v>
      </c>
      <c r="AO18" s="8" t="s">
        <v>68</v>
      </c>
      <c r="AP18" s="8">
        <v>0</v>
      </c>
      <c r="AQ18" s="8" t="s">
        <v>68</v>
      </c>
      <c r="AR18" s="8">
        <v>0</v>
      </c>
    </row>
    <row r="19" spans="1:44">
      <c r="A19">
        <v>1</v>
      </c>
      <c r="B19">
        <v>14</v>
      </c>
      <c r="C19">
        <v>71</v>
      </c>
      <c r="D19">
        <v>23</v>
      </c>
      <c r="E19">
        <v>4.9858000000000002</v>
      </c>
      <c r="F19">
        <v>4.2782999999999998</v>
      </c>
      <c r="G19">
        <v>4.0347999999999997</v>
      </c>
      <c r="H19">
        <f t="shared" si="4"/>
        <v>1.5756833333333331</v>
      </c>
      <c r="I19">
        <f t="shared" si="5"/>
        <v>0.86818333333333264</v>
      </c>
      <c r="J19">
        <f t="shared" si="6"/>
        <v>0.62468333333333259</v>
      </c>
      <c r="K19">
        <f t="shared" si="7"/>
        <v>1.2679523783333331</v>
      </c>
      <c r="L19">
        <f t="shared" si="8"/>
        <v>0.69862712833333274</v>
      </c>
      <c r="M19">
        <f t="shared" si="9"/>
        <v>0.50268267833333269</v>
      </c>
      <c r="N19">
        <f t="shared" si="10"/>
        <v>2.4692621849999985</v>
      </c>
      <c r="O19">
        <v>0.2903</v>
      </c>
      <c r="P19">
        <v>0.15959999999999999</v>
      </c>
      <c r="Q19">
        <v>0.1303</v>
      </c>
      <c r="R19">
        <f t="shared" si="11"/>
        <v>0.25337384000000002</v>
      </c>
      <c r="S19">
        <f t="shared" si="12"/>
        <v>0.13929887999999999</v>
      </c>
      <c r="T19">
        <f t="shared" si="13"/>
        <v>0.11372584000000001</v>
      </c>
      <c r="U19">
        <f t="shared" si="14"/>
        <v>0.50639855999999994</v>
      </c>
      <c r="V19">
        <f t="shared" si="15"/>
        <v>0.19982914526573045</v>
      </c>
      <c r="W19">
        <f t="shared" si="16"/>
        <v>0.1993894516125016</v>
      </c>
      <c r="X19">
        <f t="shared" si="17"/>
        <v>0.22623783333267661</v>
      </c>
      <c r="Y19">
        <f t="shared" si="25"/>
        <v>5.1715092502376773E-3</v>
      </c>
      <c r="Z19">
        <f t="shared" si="26"/>
        <v>2.8431721541093114E-3</v>
      </c>
      <c r="AA19">
        <f t="shared" si="27"/>
        <v>2.3212113513812241E-3</v>
      </c>
      <c r="AB19">
        <f t="shared" si="28"/>
        <v>1.0335892755728212E-2</v>
      </c>
      <c r="AC19">
        <f t="shared" si="22"/>
        <v>50.034470872113069</v>
      </c>
      <c r="AD19">
        <f t="shared" si="23"/>
        <v>27.507755946225437</v>
      </c>
      <c r="AE19">
        <f t="shared" si="24"/>
        <v>22.457773181661501</v>
      </c>
    </row>
    <row r="20" spans="1:44">
      <c r="A20">
        <v>1</v>
      </c>
      <c r="B20">
        <v>15</v>
      </c>
      <c r="C20">
        <v>82</v>
      </c>
      <c r="D20">
        <v>41</v>
      </c>
      <c r="E20">
        <v>5.2419000000000002</v>
      </c>
      <c r="F20">
        <v>4.3498999999999999</v>
      </c>
      <c r="G20">
        <v>3.6682000000000001</v>
      </c>
      <c r="H20">
        <f t="shared" si="4"/>
        <v>1.8317833333333331</v>
      </c>
      <c r="I20">
        <f t="shared" si="5"/>
        <v>0.93978333333333275</v>
      </c>
      <c r="J20">
        <f t="shared" si="6"/>
        <v>0.258083333333333</v>
      </c>
      <c r="K20">
        <f t="shared" si="7"/>
        <v>1.474036048333333</v>
      </c>
      <c r="L20">
        <f t="shared" si="8"/>
        <v>0.7562436483333328</v>
      </c>
      <c r="M20">
        <f t="shared" si="9"/>
        <v>0.20767965833333304</v>
      </c>
      <c r="N20">
        <f t="shared" si="10"/>
        <v>2.4379593549999989</v>
      </c>
      <c r="O20">
        <v>0.36059999999999998</v>
      </c>
      <c r="P20">
        <v>0.19789999999999999</v>
      </c>
      <c r="Q20">
        <v>6.3E-2</v>
      </c>
      <c r="R20">
        <f t="shared" si="11"/>
        <v>0.31473168000000001</v>
      </c>
      <c r="S20">
        <f t="shared" si="12"/>
        <v>0.17272711999999998</v>
      </c>
      <c r="T20">
        <f t="shared" si="13"/>
        <v>5.4986400000000005E-2</v>
      </c>
      <c r="U20">
        <f t="shared" si="14"/>
        <v>0.54244519999999996</v>
      </c>
      <c r="V20">
        <f t="shared" si="15"/>
        <v>0.21351694916543029</v>
      </c>
      <c r="W20">
        <f t="shared" si="16"/>
        <v>0.22840141584087237</v>
      </c>
      <c r="X20">
        <f t="shared" si="17"/>
        <v>0.26476545869381646</v>
      </c>
      <c r="Y20">
        <f t="shared" si="25"/>
        <v>6.4238588895477317E-3</v>
      </c>
      <c r="Z20">
        <f t="shared" si="26"/>
        <v>3.5254622136480754E-3</v>
      </c>
      <c r="AA20">
        <f t="shared" si="27"/>
        <v>1.1223047976747285E-3</v>
      </c>
      <c r="AB20">
        <f t="shared" si="28"/>
        <v>1.1071625900870534E-2</v>
      </c>
      <c r="AC20">
        <f t="shared" si="22"/>
        <v>58.02091713596139</v>
      </c>
      <c r="AD20">
        <f t="shared" si="23"/>
        <v>31.842316975060342</v>
      </c>
      <c r="AE20">
        <f t="shared" si="24"/>
        <v>10.13676588897828</v>
      </c>
    </row>
    <row r="21" spans="1:44">
      <c r="A21">
        <v>1</v>
      </c>
      <c r="B21">
        <v>16</v>
      </c>
      <c r="C21">
        <v>80</v>
      </c>
      <c r="D21">
        <v>30</v>
      </c>
      <c r="E21">
        <v>6.7596999999999996</v>
      </c>
      <c r="F21">
        <v>5.2275999999999998</v>
      </c>
      <c r="G21">
        <v>4.0941999999999998</v>
      </c>
      <c r="H21">
        <f t="shared" si="4"/>
        <v>3.3495833333333325</v>
      </c>
      <c r="I21">
        <f t="shared" si="5"/>
        <v>1.8174833333333327</v>
      </c>
      <c r="J21">
        <f t="shared" si="6"/>
        <v>0.68408333333333271</v>
      </c>
      <c r="K21">
        <f t="shared" si="7"/>
        <v>2.6954097083333326</v>
      </c>
      <c r="L21">
        <f t="shared" si="8"/>
        <v>1.4625288383333328</v>
      </c>
      <c r="M21">
        <f t="shared" si="9"/>
        <v>0.55048185833333285</v>
      </c>
      <c r="N21">
        <f t="shared" si="10"/>
        <v>4.7084204049999983</v>
      </c>
      <c r="O21">
        <v>0.98870000000000002</v>
      </c>
      <c r="P21">
        <v>0.55179999999999996</v>
      </c>
      <c r="Q21">
        <v>0.2351</v>
      </c>
      <c r="R21">
        <f t="shared" si="11"/>
        <v>0.86293735999999999</v>
      </c>
      <c r="S21">
        <f t="shared" si="12"/>
        <v>0.48161103999999999</v>
      </c>
      <c r="T21">
        <f t="shared" si="13"/>
        <v>0.20519528000000001</v>
      </c>
      <c r="U21">
        <f t="shared" si="14"/>
        <v>1.54974368</v>
      </c>
      <c r="V21">
        <f t="shared" si="15"/>
        <v>0.32015072043855802</v>
      </c>
      <c r="W21">
        <f t="shared" si="16"/>
        <v>0.32930020070498839</v>
      </c>
      <c r="X21">
        <f t="shared" si="17"/>
        <v>0.37275575369778718</v>
      </c>
      <c r="Y21">
        <f t="shared" si="25"/>
        <v>1.7613059578746097E-2</v>
      </c>
      <c r="Z21">
        <f t="shared" si="26"/>
        <v>9.8299648786811921E-3</v>
      </c>
      <c r="AA21">
        <f t="shared" si="27"/>
        <v>4.1881564751322011E-3</v>
      </c>
      <c r="AB21">
        <f t="shared" si="28"/>
        <v>3.163118093255949E-2</v>
      </c>
      <c r="AC21">
        <f t="shared" si="22"/>
        <v>55.68258616805587</v>
      </c>
      <c r="AD21">
        <f t="shared" si="23"/>
        <v>31.076819103401665</v>
      </c>
      <c r="AE21">
        <f t="shared" si="24"/>
        <v>13.240594728542465</v>
      </c>
    </row>
    <row r="22" spans="1:44">
      <c r="A22">
        <v>1</v>
      </c>
      <c r="B22">
        <v>17</v>
      </c>
      <c r="C22">
        <v>85</v>
      </c>
      <c r="D22">
        <v>40</v>
      </c>
      <c r="E22">
        <v>4.6176000000000004</v>
      </c>
      <c r="F22">
        <v>4.4203999999999999</v>
      </c>
      <c r="G22">
        <v>3.8107000000000002</v>
      </c>
      <c r="H22">
        <f t="shared" si="4"/>
        <v>1.2074833333333332</v>
      </c>
      <c r="I22">
        <f t="shared" si="5"/>
        <v>1.0102833333333328</v>
      </c>
      <c r="J22">
        <f t="shared" si="6"/>
        <v>0.40058333333333307</v>
      </c>
      <c r="K22">
        <f t="shared" si="7"/>
        <v>0.97166183833333319</v>
      </c>
      <c r="L22">
        <f t="shared" si="8"/>
        <v>0.81297499833333287</v>
      </c>
      <c r="M22">
        <f t="shared" si="9"/>
        <v>0.32234940833333309</v>
      </c>
      <c r="N22">
        <f t="shared" si="10"/>
        <v>2.106986244999999</v>
      </c>
      <c r="O22">
        <v>0.26550000000000001</v>
      </c>
      <c r="P22">
        <v>0.216</v>
      </c>
      <c r="Q22">
        <v>9.3899999999999997E-2</v>
      </c>
      <c r="R22">
        <f t="shared" si="11"/>
        <v>0.23172840000000003</v>
      </c>
      <c r="S22">
        <f t="shared" si="12"/>
        <v>0.18852479999999999</v>
      </c>
      <c r="T22">
        <f t="shared" si="13"/>
        <v>8.1955920000000002E-2</v>
      </c>
      <c r="U22">
        <f t="shared" si="14"/>
        <v>0.50220911999999995</v>
      </c>
      <c r="V22">
        <f t="shared" si="15"/>
        <v>0.2384866739209166</v>
      </c>
      <c r="W22">
        <f t="shared" si="16"/>
        <v>0.23189495419476822</v>
      </c>
      <c r="X22">
        <f t="shared" si="17"/>
        <v>0.25424560393562606</v>
      </c>
      <c r="Y22">
        <f t="shared" si="25"/>
        <v>4.729713075914928E-3</v>
      </c>
      <c r="Z22">
        <f t="shared" si="26"/>
        <v>3.8479021634562115E-3</v>
      </c>
      <c r="AA22">
        <f t="shared" si="27"/>
        <v>1.6727685793913808E-3</v>
      </c>
      <c r="AB22">
        <f t="shared" si="28"/>
        <v>1.0250383818762518E-2</v>
      </c>
      <c r="AC22">
        <f t="shared" si="22"/>
        <v>46.141814389989591</v>
      </c>
      <c r="AD22">
        <f t="shared" si="23"/>
        <v>37.539103232533897</v>
      </c>
      <c r="AE22">
        <f t="shared" si="24"/>
        <v>16.319082377476541</v>
      </c>
    </row>
    <row r="23" spans="1:44">
      <c r="A23">
        <v>1</v>
      </c>
      <c r="B23">
        <v>18</v>
      </c>
      <c r="C23">
        <v>77</v>
      </c>
      <c r="D23">
        <v>37</v>
      </c>
      <c r="E23">
        <v>5.9890999999999996</v>
      </c>
      <c r="F23">
        <v>4.5971000000000002</v>
      </c>
      <c r="G23">
        <v>4.0667</v>
      </c>
      <c r="H23">
        <f t="shared" si="4"/>
        <v>2.5789833333333325</v>
      </c>
      <c r="I23">
        <f t="shared" si="5"/>
        <v>1.1869833333333331</v>
      </c>
      <c r="J23">
        <f t="shared" si="6"/>
        <v>0.65658333333333285</v>
      </c>
      <c r="K23">
        <f t="shared" si="7"/>
        <v>2.0753078883333327</v>
      </c>
      <c r="L23">
        <f t="shared" si="8"/>
        <v>0.95516548833333303</v>
      </c>
      <c r="M23">
        <f t="shared" si="9"/>
        <v>0.52835260833333297</v>
      </c>
      <c r="N23">
        <f t="shared" si="10"/>
        <v>3.5588259849999986</v>
      </c>
      <c r="O23">
        <v>0.77580000000000005</v>
      </c>
      <c r="P23">
        <v>0.35099999999999998</v>
      </c>
      <c r="Q23">
        <v>0.17530000000000001</v>
      </c>
      <c r="R23">
        <f t="shared" si="11"/>
        <v>0.67711824000000009</v>
      </c>
      <c r="S23">
        <f t="shared" si="12"/>
        <v>0.30635279999999998</v>
      </c>
      <c r="T23">
        <f t="shared" si="13"/>
        <v>0.15300184</v>
      </c>
      <c r="U23">
        <f t="shared" si="14"/>
        <v>1.1364728800000001</v>
      </c>
      <c r="V23">
        <f t="shared" si="15"/>
        <v>0.32627363091834516</v>
      </c>
      <c r="W23">
        <f t="shared" si="16"/>
        <v>0.32073269369746027</v>
      </c>
      <c r="X23">
        <f t="shared" si="17"/>
        <v>0.28958282326387702</v>
      </c>
      <c r="Y23">
        <f t="shared" si="25"/>
        <v>1.3820381937080229E-2</v>
      </c>
      <c r="Z23">
        <f t="shared" si="26"/>
        <v>6.2528410156163436E-3</v>
      </c>
      <c r="AA23">
        <f t="shared" si="27"/>
        <v>3.1228576354346018E-3</v>
      </c>
      <c r="AB23">
        <f t="shared" si="28"/>
        <v>2.3196080588131173E-2</v>
      </c>
      <c r="AC23">
        <f t="shared" si="22"/>
        <v>59.580677367329706</v>
      </c>
      <c r="AD23">
        <f t="shared" si="23"/>
        <v>26.95645495737654</v>
      </c>
      <c r="AE23">
        <f t="shared" si="24"/>
        <v>13.462867675293758</v>
      </c>
    </row>
    <row r="24" spans="1:44">
      <c r="A24">
        <v>1</v>
      </c>
      <c r="B24">
        <v>19</v>
      </c>
      <c r="C24">
        <v>94</v>
      </c>
      <c r="D24">
        <v>41</v>
      </c>
      <c r="E24">
        <v>7.5785</v>
      </c>
      <c r="F24">
        <v>5.8460999999999999</v>
      </c>
      <c r="G24">
        <v>4.0777000000000001</v>
      </c>
      <c r="H24">
        <f t="shared" si="4"/>
        <v>4.1683833333333329</v>
      </c>
      <c r="I24">
        <f t="shared" si="5"/>
        <v>2.4359833333333327</v>
      </c>
      <c r="J24">
        <f t="shared" si="6"/>
        <v>0.66758333333333297</v>
      </c>
      <c r="K24">
        <f t="shared" si="7"/>
        <v>3.3542980683333328</v>
      </c>
      <c r="L24">
        <f t="shared" si="8"/>
        <v>1.9602357883333328</v>
      </c>
      <c r="M24">
        <f t="shared" si="9"/>
        <v>0.53720430833333299</v>
      </c>
      <c r="N24">
        <f t="shared" si="10"/>
        <v>5.8517381649999987</v>
      </c>
      <c r="O24">
        <v>1.0224</v>
      </c>
      <c r="P24">
        <v>0.64339999999999997</v>
      </c>
      <c r="Q24">
        <v>0.17280000000000001</v>
      </c>
      <c r="R24">
        <f t="shared" si="11"/>
        <v>0.89235072000000004</v>
      </c>
      <c r="S24">
        <f t="shared" si="12"/>
        <v>0.56155951999999998</v>
      </c>
      <c r="T24">
        <f t="shared" si="13"/>
        <v>0.15081984000000001</v>
      </c>
      <c r="U24">
        <f t="shared" si="14"/>
        <v>1.6047300799999999</v>
      </c>
      <c r="V24">
        <f t="shared" si="15"/>
        <v>0.2660320287050062</v>
      </c>
      <c r="W24">
        <f t="shared" si="16"/>
        <v>0.28647549613276846</v>
      </c>
      <c r="X24">
        <f t="shared" si="17"/>
        <v>0.28074949820844874</v>
      </c>
      <c r="Y24">
        <f t="shared" si="25"/>
        <v>1.8213403573692739E-2</v>
      </c>
      <c r="Z24">
        <f t="shared" si="26"/>
        <v>1.1461760425776513E-2</v>
      </c>
      <c r="AA24">
        <f t="shared" si="27"/>
        <v>3.0783217307649696E-3</v>
      </c>
      <c r="AB24">
        <f t="shared" si="28"/>
        <v>3.2753485730234219E-2</v>
      </c>
      <c r="AC24">
        <f t="shared" si="22"/>
        <v>55.607527466550643</v>
      </c>
      <c r="AD24">
        <f t="shared" si="23"/>
        <v>34.994017186990099</v>
      </c>
      <c r="AE24">
        <f t="shared" si="24"/>
        <v>9.3984553464592633</v>
      </c>
    </row>
    <row r="25" spans="1:44">
      <c r="A25">
        <v>1</v>
      </c>
      <c r="B25">
        <v>20</v>
      </c>
      <c r="C25">
        <v>87</v>
      </c>
      <c r="D25">
        <v>32</v>
      </c>
      <c r="E25">
        <v>9.5113000000000003</v>
      </c>
      <c r="F25">
        <v>6.9200999999999997</v>
      </c>
      <c r="G25">
        <v>4.4183000000000003</v>
      </c>
      <c r="H25">
        <f t="shared" si="4"/>
        <v>6.1011833333333332</v>
      </c>
      <c r="I25">
        <f t="shared" si="5"/>
        <v>3.5099833333333326</v>
      </c>
      <c r="J25">
        <f t="shared" si="6"/>
        <v>1.0081833333333332</v>
      </c>
      <c r="K25">
        <f t="shared" si="7"/>
        <v>4.9096222283333333</v>
      </c>
      <c r="L25">
        <f t="shared" si="8"/>
        <v>2.8244835883333326</v>
      </c>
      <c r="M25">
        <f t="shared" si="9"/>
        <v>0.81128512833333322</v>
      </c>
      <c r="N25">
        <f t="shared" si="10"/>
        <v>8.5453909449999994</v>
      </c>
      <c r="O25">
        <v>1.7955000000000001</v>
      </c>
      <c r="P25">
        <v>1.0431999999999999</v>
      </c>
      <c r="Q25">
        <v>0.28920000000000001</v>
      </c>
      <c r="R25">
        <f t="shared" si="11"/>
        <v>1.5671124000000001</v>
      </c>
      <c r="S25">
        <f t="shared" si="12"/>
        <v>0.91050495999999992</v>
      </c>
      <c r="T25">
        <f t="shared" si="13"/>
        <v>0.25241376000000004</v>
      </c>
      <c r="U25">
        <f t="shared" si="14"/>
        <v>2.73003112</v>
      </c>
      <c r="V25">
        <f t="shared" si="15"/>
        <v>0.31919205330223277</v>
      </c>
      <c r="W25">
        <f t="shared" si="16"/>
        <v>0.32236156859288728</v>
      </c>
      <c r="X25">
        <f t="shared" si="17"/>
        <v>0.31112829655653523</v>
      </c>
      <c r="Y25">
        <f t="shared" si="25"/>
        <v>3.1985686733729764E-2</v>
      </c>
      <c r="Z25">
        <f t="shared" si="26"/>
        <v>1.8583942300544075E-2</v>
      </c>
      <c r="AA25">
        <f t="shared" si="27"/>
        <v>5.1519134521830403E-3</v>
      </c>
      <c r="AB25">
        <f t="shared" si="28"/>
        <v>5.5721542486456874E-2</v>
      </c>
      <c r="AC25">
        <f t="shared" si="22"/>
        <v>57.402730266312872</v>
      </c>
      <c r="AD25">
        <f t="shared" si="23"/>
        <v>33.351449854534991</v>
      </c>
      <c r="AE25">
        <f t="shared" si="24"/>
        <v>9.2458198791521493</v>
      </c>
    </row>
    <row r="27" spans="1:44">
      <c r="A27">
        <v>2</v>
      </c>
      <c r="B27">
        <v>1</v>
      </c>
      <c r="C27">
        <v>98</v>
      </c>
      <c r="D27">
        <v>22</v>
      </c>
      <c r="E27">
        <v>9.1523000000000003</v>
      </c>
      <c r="F27">
        <v>6.7751999999999999</v>
      </c>
      <c r="G27">
        <v>4.6501999999999999</v>
      </c>
      <c r="H27">
        <f t="shared" ref="H27:H46" si="29">E27-$AK$13</f>
        <v>5.7421833333333332</v>
      </c>
      <c r="I27">
        <f t="shared" ref="I27:I46" si="30">F27-$AK$13</f>
        <v>3.3650833333333328</v>
      </c>
      <c r="J27">
        <f t="shared" ref="J27:J46" si="31">G27-$AK$13</f>
        <v>1.2400833333333328</v>
      </c>
      <c r="K27">
        <f>0.9056*H27</f>
        <v>5.2001212266666661</v>
      </c>
      <c r="L27">
        <f>0.9056*I27</f>
        <v>3.0474194666666659</v>
      </c>
      <c r="M27">
        <f>0.9056*J27</f>
        <v>1.1230194666666662</v>
      </c>
      <c r="N27">
        <f t="shared" si="10"/>
        <v>9.3705601599999966</v>
      </c>
      <c r="O27">
        <v>2.2656000000000001</v>
      </c>
      <c r="P27">
        <v>1.1616</v>
      </c>
      <c r="Q27">
        <v>0.372</v>
      </c>
      <c r="R27">
        <f>0.9056*O27</f>
        <v>2.0517273600000001</v>
      </c>
      <c r="S27">
        <f>0.9056*P27</f>
        <v>1.0519449599999999</v>
      </c>
      <c r="T27">
        <f>0.9056*Q27</f>
        <v>0.33688319999999999</v>
      </c>
      <c r="U27">
        <f>SUM(R27:T27)</f>
        <v>3.4405555200000002</v>
      </c>
      <c r="V27">
        <f>R27/K27</f>
        <v>0.39455375568526496</v>
      </c>
      <c r="W27">
        <f>S27/L27</f>
        <v>0.34519204576409707</v>
      </c>
      <c r="X27">
        <f>T27/M27</f>
        <v>0.29997984006451189</v>
      </c>
      <c r="Y27">
        <f t="shared" ref="Y27:Y46" si="32">$AC$4*R27/1000</f>
        <v>4.1876963388192447E-2</v>
      </c>
      <c r="Z27">
        <f t="shared" ref="Z27:Z46" si="33">$AC$4*S27/1000</f>
        <v>2.1470815974454594E-2</v>
      </c>
      <c r="AA27">
        <f t="shared" ref="AA27:AA46" si="34">$AC$4*T27/1000</f>
        <v>6.8759844546290548E-3</v>
      </c>
      <c r="AB27">
        <f t="shared" ref="AB27:AB46" si="35">$AC$4*U27/1000</f>
        <v>7.0223763817276089E-2</v>
      </c>
      <c r="AC27">
        <f>Y27/$AB27*100</f>
        <v>59.633607075173735</v>
      </c>
      <c r="AD27">
        <f>Z27/$AB27*100</f>
        <v>30.574857864813644</v>
      </c>
      <c r="AE27">
        <f>AA27/$AB27*100</f>
        <v>9.7915350600126327</v>
      </c>
    </row>
    <row r="28" spans="1:44">
      <c r="A28">
        <v>2</v>
      </c>
      <c r="B28">
        <v>2</v>
      </c>
      <c r="C28">
        <v>84</v>
      </c>
      <c r="D28">
        <v>25</v>
      </c>
      <c r="E28">
        <v>6.4463999999999997</v>
      </c>
      <c r="F28">
        <v>5.4192</v>
      </c>
      <c r="G28">
        <v>4.3026999999999997</v>
      </c>
      <c r="H28">
        <f t="shared" si="29"/>
        <v>3.0362833333333326</v>
      </c>
      <c r="I28">
        <f t="shared" si="30"/>
        <v>2.0090833333333329</v>
      </c>
      <c r="J28">
        <f t="shared" si="31"/>
        <v>0.89258333333333262</v>
      </c>
      <c r="K28">
        <f t="shared" ref="K28:K46" si="36">0.9056*H28</f>
        <v>2.7496581866666658</v>
      </c>
      <c r="L28">
        <f t="shared" ref="L28:L46" si="37">0.9056*I28</f>
        <v>1.8194258666666663</v>
      </c>
      <c r="M28">
        <f t="shared" ref="M28:M46" si="38">0.9056*J28</f>
        <v>0.80832346666666599</v>
      </c>
      <c r="N28">
        <f t="shared" si="10"/>
        <v>5.3774075199999984</v>
      </c>
      <c r="O28">
        <v>0.78669999999999995</v>
      </c>
      <c r="P28">
        <v>0.61170000000000002</v>
      </c>
      <c r="Q28">
        <v>0.22270000000000001</v>
      </c>
      <c r="R28">
        <f t="shared" ref="R28:R46" si="39">0.9056*O28</f>
        <v>0.71243551999999988</v>
      </c>
      <c r="S28">
        <f t="shared" ref="S28:S46" si="40">0.9056*P28</f>
        <v>0.55395552000000003</v>
      </c>
      <c r="T28">
        <f t="shared" ref="T28:T46" si="41">0.9056*Q28</f>
        <v>0.20167711999999999</v>
      </c>
      <c r="U28">
        <f t="shared" ref="U28:U46" si="42">SUM(R28:T28)</f>
        <v>1.4680681599999998</v>
      </c>
      <c r="V28">
        <f t="shared" ref="V28:V46" si="43">R28/K28</f>
        <v>0.25909966680755531</v>
      </c>
      <c r="W28">
        <f t="shared" ref="W28:W46" si="44">S28/L28</f>
        <v>0.30446721141482441</v>
      </c>
      <c r="X28">
        <f t="shared" ref="X28:X46" si="45">T28/M28</f>
        <v>0.24950051349080404</v>
      </c>
      <c r="Y28">
        <f t="shared" si="32"/>
        <v>1.4541228415206121E-2</v>
      </c>
      <c r="Z28">
        <f t="shared" si="33"/>
        <v>1.1306558308861809E-2</v>
      </c>
      <c r="AA28">
        <f t="shared" si="34"/>
        <v>4.1163487581878776E-3</v>
      </c>
      <c r="AB28">
        <f t="shared" si="35"/>
        <v>2.9964135482255804E-2</v>
      </c>
      <c r="AC28">
        <f t="shared" ref="AC28:AC46" si="46">Y28/$AB28*100</f>
        <v>48.528776756523349</v>
      </c>
      <c r="AD28">
        <f t="shared" ref="AD28:AD46" si="47">Z28/$AB28*100</f>
        <v>37.733637653445193</v>
      </c>
      <c r="AE28">
        <f t="shared" ref="AE28:AE46" si="48">AA28/$AB28*100</f>
        <v>13.737585590031461</v>
      </c>
    </row>
    <row r="29" spans="1:44">
      <c r="A29">
        <v>2</v>
      </c>
      <c r="B29">
        <v>3</v>
      </c>
      <c r="C29">
        <v>89</v>
      </c>
      <c r="D29">
        <v>30</v>
      </c>
      <c r="E29">
        <v>6.7678000000000003</v>
      </c>
      <c r="F29">
        <v>6.3670999999999998</v>
      </c>
      <c r="G29">
        <v>4.7572000000000001</v>
      </c>
      <c r="H29">
        <f t="shared" si="29"/>
        <v>3.3576833333333331</v>
      </c>
      <c r="I29">
        <f t="shared" si="30"/>
        <v>2.9569833333333326</v>
      </c>
      <c r="J29">
        <f t="shared" si="31"/>
        <v>1.347083333333333</v>
      </c>
      <c r="K29">
        <f t="shared" si="36"/>
        <v>3.0407180266666662</v>
      </c>
      <c r="L29">
        <f t="shared" si="37"/>
        <v>2.6778441066666661</v>
      </c>
      <c r="M29">
        <f t="shared" si="38"/>
        <v>1.2199186666666664</v>
      </c>
      <c r="N29">
        <f t="shared" si="10"/>
        <v>6.9384807999999989</v>
      </c>
      <c r="O29">
        <v>1.3813</v>
      </c>
      <c r="P29">
        <v>0.92649999999999999</v>
      </c>
      <c r="Q29">
        <v>0.35210000000000002</v>
      </c>
      <c r="R29">
        <f t="shared" si="39"/>
        <v>1.25090528</v>
      </c>
      <c r="S29">
        <f t="shared" si="40"/>
        <v>0.83903839999999996</v>
      </c>
      <c r="T29">
        <f t="shared" si="41"/>
        <v>0.31886175999999999</v>
      </c>
      <c r="U29">
        <f t="shared" si="42"/>
        <v>2.4088054400000001</v>
      </c>
      <c r="V29">
        <f t="shared" si="43"/>
        <v>0.41138483378917018</v>
      </c>
      <c r="W29">
        <f t="shared" si="44"/>
        <v>0.31332608119761701</v>
      </c>
      <c r="X29">
        <f t="shared" si="45"/>
        <v>0.26137952366223327</v>
      </c>
      <c r="Y29">
        <f t="shared" si="32"/>
        <v>2.5531713245105146E-2</v>
      </c>
      <c r="Z29">
        <f t="shared" si="33"/>
        <v>1.712526773444575E-2</v>
      </c>
      <c r="AA29">
        <f t="shared" si="34"/>
        <v>6.5081562539647591E-3</v>
      </c>
      <c r="AB29">
        <f t="shared" si="35"/>
        <v>4.9165137233515656E-2</v>
      </c>
      <c r="AC29">
        <f t="shared" si="46"/>
        <v>51.930523703898643</v>
      </c>
      <c r="AD29">
        <f t="shared" si="47"/>
        <v>34.832136546486709</v>
      </c>
      <c r="AE29">
        <f t="shared" si="48"/>
        <v>13.237339749614646</v>
      </c>
    </row>
    <row r="30" spans="1:44">
      <c r="A30">
        <v>2</v>
      </c>
      <c r="B30">
        <v>4</v>
      </c>
      <c r="C30">
        <v>105</v>
      </c>
      <c r="D30">
        <v>6</v>
      </c>
      <c r="E30">
        <v>8.6347000000000005</v>
      </c>
      <c r="F30">
        <v>10.7638</v>
      </c>
      <c r="G30">
        <v>4.3936999999999999</v>
      </c>
      <c r="H30">
        <f t="shared" si="29"/>
        <v>5.2245833333333334</v>
      </c>
      <c r="I30">
        <f t="shared" si="30"/>
        <v>7.3536833333333327</v>
      </c>
      <c r="J30">
        <f t="shared" si="31"/>
        <v>0.98358333333333281</v>
      </c>
      <c r="K30">
        <f t="shared" si="36"/>
        <v>4.7313826666666667</v>
      </c>
      <c r="L30">
        <f t="shared" si="37"/>
        <v>6.6594956266666658</v>
      </c>
      <c r="M30">
        <f t="shared" si="38"/>
        <v>0.89073306666666618</v>
      </c>
      <c r="N30">
        <f t="shared" si="10"/>
        <v>12.281611359999999</v>
      </c>
      <c r="O30">
        <v>2.0373000000000001</v>
      </c>
      <c r="P30">
        <v>2.4359000000000002</v>
      </c>
      <c r="Q30">
        <v>0.28699999999999998</v>
      </c>
      <c r="R30">
        <f t="shared" si="39"/>
        <v>1.84497888</v>
      </c>
      <c r="S30">
        <f t="shared" si="40"/>
        <v>2.20595104</v>
      </c>
      <c r="T30">
        <f t="shared" si="41"/>
        <v>0.25990719999999995</v>
      </c>
      <c r="U30">
        <f t="shared" si="42"/>
        <v>4.3108371199999995</v>
      </c>
      <c r="V30">
        <f t="shared" si="43"/>
        <v>0.38994497168833242</v>
      </c>
      <c r="W30">
        <f t="shared" si="44"/>
        <v>0.3312489659377047</v>
      </c>
      <c r="X30">
        <f t="shared" si="45"/>
        <v>0.29179022282470568</v>
      </c>
      <c r="Y30">
        <f t="shared" si="32"/>
        <v>3.7657105186601543E-2</v>
      </c>
      <c r="Z30">
        <f t="shared" si="33"/>
        <v>4.5024759497394935E-2</v>
      </c>
      <c r="AA30">
        <f t="shared" si="34"/>
        <v>5.3048589744046724E-3</v>
      </c>
      <c r="AB30">
        <f t="shared" si="35"/>
        <v>8.7986723658401142E-2</v>
      </c>
      <c r="AC30">
        <f t="shared" si="46"/>
        <v>42.79862190664258</v>
      </c>
      <c r="AD30">
        <f t="shared" si="47"/>
        <v>51.172219654636365</v>
      </c>
      <c r="AE30">
        <f t="shared" si="48"/>
        <v>6.0291584387210602</v>
      </c>
    </row>
    <row r="31" spans="1:44">
      <c r="A31">
        <v>2</v>
      </c>
      <c r="B31">
        <v>5</v>
      </c>
      <c r="C31">
        <v>69</v>
      </c>
      <c r="D31">
        <v>37</v>
      </c>
      <c r="E31">
        <v>3.8102</v>
      </c>
      <c r="F31">
        <v>4.0526</v>
      </c>
      <c r="G31">
        <v>3.6631</v>
      </c>
      <c r="H31">
        <f t="shared" si="29"/>
        <v>0.4000833333333329</v>
      </c>
      <c r="I31">
        <f t="shared" si="30"/>
        <v>0.64248333333333285</v>
      </c>
      <c r="J31">
        <f t="shared" si="31"/>
        <v>0.25298333333333289</v>
      </c>
      <c r="K31">
        <f t="shared" si="36"/>
        <v>0.36231546666666625</v>
      </c>
      <c r="L31">
        <f t="shared" si="37"/>
        <v>0.58183290666666621</v>
      </c>
      <c r="M31">
        <f t="shared" si="38"/>
        <v>0.22910170666666627</v>
      </c>
      <c r="N31">
        <f t="shared" si="10"/>
        <v>1.1732500799999988</v>
      </c>
      <c r="O31">
        <v>0.111</v>
      </c>
      <c r="P31">
        <v>0.17460000000000001</v>
      </c>
      <c r="Q31">
        <v>4.36E-2</v>
      </c>
      <c r="R31">
        <f t="shared" si="39"/>
        <v>0.1005216</v>
      </c>
      <c r="S31">
        <f t="shared" si="40"/>
        <v>0.15811776</v>
      </c>
      <c r="T31">
        <f t="shared" si="41"/>
        <v>3.9484159999999997E-2</v>
      </c>
      <c r="U31">
        <f t="shared" si="42"/>
        <v>0.29812351999999998</v>
      </c>
      <c r="V31">
        <f t="shared" si="43"/>
        <v>0.27744219954176247</v>
      </c>
      <c r="W31">
        <f t="shared" si="44"/>
        <v>0.27175802225738693</v>
      </c>
      <c r="X31">
        <f t="shared" si="45"/>
        <v>0.17234336912840137</v>
      </c>
      <c r="Y31">
        <f t="shared" si="32"/>
        <v>2.0517050388812502E-3</v>
      </c>
      <c r="Z31">
        <f t="shared" si="33"/>
        <v>3.2272765746726691E-3</v>
      </c>
      <c r="AA31">
        <f t="shared" si="34"/>
        <v>8.0589495220921179E-4</v>
      </c>
      <c r="AB31">
        <f t="shared" si="35"/>
        <v>6.0848765657631311E-3</v>
      </c>
      <c r="AC31">
        <f t="shared" si="46"/>
        <v>33.718104495747269</v>
      </c>
      <c r="AD31">
        <f t="shared" si="47"/>
        <v>53.037667071688944</v>
      </c>
      <c r="AE31">
        <f t="shared" si="48"/>
        <v>13.244228432563791</v>
      </c>
    </row>
    <row r="32" spans="1:44">
      <c r="A32">
        <v>2</v>
      </c>
      <c r="B32">
        <v>6</v>
      </c>
      <c r="C32">
        <v>107</v>
      </c>
      <c r="D32">
        <v>21</v>
      </c>
      <c r="E32">
        <v>10.638500000000001</v>
      </c>
      <c r="F32">
        <v>10.930899999999999</v>
      </c>
      <c r="G32">
        <v>7.9775999999999998</v>
      </c>
      <c r="H32">
        <f t="shared" si="29"/>
        <v>7.2283833333333334</v>
      </c>
      <c r="I32">
        <f t="shared" si="30"/>
        <v>7.5207833333333323</v>
      </c>
      <c r="J32">
        <f t="shared" si="31"/>
        <v>4.5674833333333327</v>
      </c>
      <c r="K32">
        <f t="shared" si="36"/>
        <v>6.5460239466666668</v>
      </c>
      <c r="L32">
        <f t="shared" si="37"/>
        <v>6.8108213866666656</v>
      </c>
      <c r="M32">
        <f t="shared" si="38"/>
        <v>4.1363129066666655</v>
      </c>
      <c r="N32">
        <f t="shared" si="10"/>
        <v>17.49315824</v>
      </c>
      <c r="O32">
        <v>2.7951000000000001</v>
      </c>
      <c r="P32">
        <v>2.5594999999999999</v>
      </c>
      <c r="Q32">
        <v>1.3151999999999999</v>
      </c>
      <c r="R32">
        <f t="shared" si="39"/>
        <v>2.5312425599999999</v>
      </c>
      <c r="S32">
        <f t="shared" si="40"/>
        <v>2.3178831999999998</v>
      </c>
      <c r="T32">
        <f t="shared" si="41"/>
        <v>1.1910451199999998</v>
      </c>
      <c r="U32">
        <f t="shared" si="42"/>
        <v>6.0401708799999998</v>
      </c>
      <c r="V32">
        <f t="shared" si="43"/>
        <v>0.38668397497826851</v>
      </c>
      <c r="W32">
        <f t="shared" si="44"/>
        <v>0.34032359217900621</v>
      </c>
      <c r="X32">
        <f t="shared" si="45"/>
        <v>0.28794850555922485</v>
      </c>
      <c r="Y32">
        <f t="shared" si="32"/>
        <v>5.166415093853137E-2</v>
      </c>
      <c r="Z32">
        <f t="shared" si="33"/>
        <v>4.7309360783932976E-2</v>
      </c>
      <c r="AA32">
        <f t="shared" si="34"/>
        <v>2.4309932136365949E-2</v>
      </c>
      <c r="AB32">
        <f t="shared" si="35"/>
        <v>0.12328344385883029</v>
      </c>
      <c r="AC32">
        <f t="shared" si="46"/>
        <v>41.906803802212956</v>
      </c>
      <c r="AD32">
        <f t="shared" si="47"/>
        <v>38.374464001919101</v>
      </c>
      <c r="AE32">
        <f t="shared" si="48"/>
        <v>19.718732195867943</v>
      </c>
    </row>
    <row r="33" spans="1:31">
      <c r="A33">
        <v>2</v>
      </c>
      <c r="B33">
        <v>7</v>
      </c>
      <c r="C33">
        <v>72</v>
      </c>
      <c r="D33">
        <v>20</v>
      </c>
      <c r="E33">
        <v>5.3536999999999999</v>
      </c>
      <c r="F33">
        <v>6.0820999999999996</v>
      </c>
      <c r="G33">
        <v>4.2662000000000004</v>
      </c>
      <c r="H33">
        <f t="shared" si="29"/>
        <v>1.9435833333333328</v>
      </c>
      <c r="I33">
        <f t="shared" si="30"/>
        <v>2.6719833333333325</v>
      </c>
      <c r="J33">
        <f t="shared" si="31"/>
        <v>0.85608333333333331</v>
      </c>
      <c r="K33">
        <f t="shared" si="36"/>
        <v>1.7601090666666661</v>
      </c>
      <c r="L33">
        <f t="shared" si="37"/>
        <v>2.419748106666666</v>
      </c>
      <c r="M33">
        <f t="shared" si="38"/>
        <v>0.77526906666666662</v>
      </c>
      <c r="N33">
        <f t="shared" si="10"/>
        <v>4.9551262399999985</v>
      </c>
      <c r="O33">
        <v>0.6169</v>
      </c>
      <c r="P33">
        <v>0.74690000000000001</v>
      </c>
      <c r="Q33">
        <v>0.2341</v>
      </c>
      <c r="R33">
        <f t="shared" si="39"/>
        <v>0.55866463999999993</v>
      </c>
      <c r="S33">
        <f t="shared" si="40"/>
        <v>0.67639263999999999</v>
      </c>
      <c r="T33">
        <f t="shared" si="41"/>
        <v>0.21200095999999999</v>
      </c>
      <c r="U33">
        <f t="shared" si="42"/>
        <v>1.4470582399999998</v>
      </c>
      <c r="V33">
        <f t="shared" si="43"/>
        <v>0.31740342151524253</v>
      </c>
      <c r="W33">
        <f t="shared" si="44"/>
        <v>0.27953018669028634</v>
      </c>
      <c r="X33">
        <f t="shared" si="45"/>
        <v>0.27345468704370679</v>
      </c>
      <c r="Y33">
        <f t="shared" si="32"/>
        <v>1.1402674220593182E-2</v>
      </c>
      <c r="Z33">
        <f t="shared" si="33"/>
        <v>1.380557201387753E-2</v>
      </c>
      <c r="AA33">
        <f t="shared" si="34"/>
        <v>4.3270644108297359E-3</v>
      </c>
      <c r="AB33">
        <f t="shared" si="35"/>
        <v>2.9535310645300444E-2</v>
      </c>
      <c r="AC33">
        <f t="shared" si="46"/>
        <v>38.606921584579766</v>
      </c>
      <c r="AD33">
        <f t="shared" si="47"/>
        <v>46.742599662056456</v>
      </c>
      <c r="AE33">
        <f t="shared" si="48"/>
        <v>14.650478753363794</v>
      </c>
    </row>
    <row r="34" spans="1:31">
      <c r="A34">
        <v>2</v>
      </c>
      <c r="B34">
        <v>8</v>
      </c>
      <c r="C34">
        <v>100</v>
      </c>
      <c r="D34">
        <v>52</v>
      </c>
      <c r="E34">
        <v>7.6753</v>
      </c>
      <c r="F34">
        <v>7.0038</v>
      </c>
      <c r="G34">
        <v>6.306</v>
      </c>
      <c r="H34">
        <f t="shared" si="29"/>
        <v>4.2651833333333329</v>
      </c>
      <c r="I34">
        <f t="shared" si="30"/>
        <v>3.5936833333333329</v>
      </c>
      <c r="J34">
        <f t="shared" si="31"/>
        <v>2.8958833333333329</v>
      </c>
      <c r="K34">
        <f t="shared" si="36"/>
        <v>3.8625500266666659</v>
      </c>
      <c r="L34">
        <f t="shared" si="37"/>
        <v>3.2544396266666662</v>
      </c>
      <c r="M34">
        <f t="shared" si="38"/>
        <v>2.6225119466666662</v>
      </c>
      <c r="N34">
        <f t="shared" si="10"/>
        <v>9.7395015999999988</v>
      </c>
      <c r="O34">
        <v>1.6961999999999999</v>
      </c>
      <c r="P34">
        <v>1.3066</v>
      </c>
      <c r="Q34">
        <v>0.98319999999999996</v>
      </c>
      <c r="R34">
        <f t="shared" si="39"/>
        <v>1.5360787199999999</v>
      </c>
      <c r="S34">
        <f t="shared" si="40"/>
        <v>1.18325696</v>
      </c>
      <c r="T34">
        <f t="shared" si="41"/>
        <v>0.89038591999999994</v>
      </c>
      <c r="U34">
        <f t="shared" si="42"/>
        <v>3.6097215999999999</v>
      </c>
      <c r="V34">
        <f t="shared" si="43"/>
        <v>0.39768513272192291</v>
      </c>
      <c r="W34">
        <f t="shared" si="44"/>
        <v>0.36358239689084093</v>
      </c>
      <c r="X34">
        <f t="shared" si="45"/>
        <v>0.33951644000391362</v>
      </c>
      <c r="Y34">
        <f t="shared" si="32"/>
        <v>3.1352271053606995E-2</v>
      </c>
      <c r="Z34">
        <f t="shared" si="33"/>
        <v>2.41509712054256E-2</v>
      </c>
      <c r="AA34">
        <f t="shared" si="34"/>
        <v>1.817330084890131E-2</v>
      </c>
      <c r="AB34">
        <f t="shared" si="35"/>
        <v>7.3676543107933909E-2</v>
      </c>
      <c r="AC34">
        <f t="shared" si="46"/>
        <v>42.55393878575012</v>
      </c>
      <c r="AD34">
        <f t="shared" si="47"/>
        <v>32.779729051680881</v>
      </c>
      <c r="AE34">
        <f t="shared" si="48"/>
        <v>24.666332162568992</v>
      </c>
    </row>
    <row r="35" spans="1:31">
      <c r="A35">
        <v>2</v>
      </c>
      <c r="B35">
        <v>9</v>
      </c>
      <c r="C35">
        <v>89</v>
      </c>
      <c r="D35">
        <v>37</v>
      </c>
      <c r="E35">
        <v>4.9245000000000001</v>
      </c>
      <c r="F35">
        <v>4.3566000000000003</v>
      </c>
      <c r="G35">
        <v>3.9156</v>
      </c>
      <c r="H35">
        <f t="shared" si="29"/>
        <v>1.514383333333333</v>
      </c>
      <c r="I35">
        <f t="shared" si="30"/>
        <v>0.94648333333333312</v>
      </c>
      <c r="J35">
        <f t="shared" si="31"/>
        <v>0.50548333333333284</v>
      </c>
      <c r="K35">
        <f t="shared" si="36"/>
        <v>1.3714255466666663</v>
      </c>
      <c r="L35">
        <f t="shared" si="37"/>
        <v>0.85713530666666649</v>
      </c>
      <c r="M35">
        <f t="shared" si="38"/>
        <v>0.45776570666666622</v>
      </c>
      <c r="N35">
        <f t="shared" si="10"/>
        <v>2.686326559999999</v>
      </c>
      <c r="O35">
        <v>0.5262</v>
      </c>
      <c r="P35">
        <v>0.3125</v>
      </c>
      <c r="Q35">
        <v>0.124</v>
      </c>
      <c r="R35">
        <f t="shared" si="39"/>
        <v>0.47652671999999996</v>
      </c>
      <c r="S35">
        <f t="shared" si="40"/>
        <v>0.28299999999999997</v>
      </c>
      <c r="T35">
        <f t="shared" si="41"/>
        <v>0.11229439999999999</v>
      </c>
      <c r="U35">
        <f t="shared" si="42"/>
        <v>0.87182112</v>
      </c>
      <c r="V35">
        <f t="shared" si="43"/>
        <v>0.34746816636034478</v>
      </c>
      <c r="W35">
        <f t="shared" si="44"/>
        <v>0.33016957509376821</v>
      </c>
      <c r="X35">
        <f t="shared" si="45"/>
        <v>0.24530976952751513</v>
      </c>
      <c r="Y35">
        <f t="shared" si="32"/>
        <v>9.726190914047873E-3</v>
      </c>
      <c r="Z35">
        <f t="shared" si="33"/>
        <v>5.776196618471988E-3</v>
      </c>
      <c r="AA35">
        <f t="shared" si="34"/>
        <v>2.2919948182096848E-3</v>
      </c>
      <c r="AB35">
        <f t="shared" si="35"/>
        <v>1.7794382350729547E-2</v>
      </c>
      <c r="AC35">
        <f t="shared" si="46"/>
        <v>54.658772203178565</v>
      </c>
      <c r="AD35">
        <f t="shared" si="47"/>
        <v>32.460787368858412</v>
      </c>
      <c r="AE35">
        <f t="shared" si="48"/>
        <v>12.88044042796302</v>
      </c>
    </row>
    <row r="36" spans="1:31">
      <c r="A36">
        <v>2</v>
      </c>
      <c r="B36">
        <v>10</v>
      </c>
      <c r="C36">
        <v>99</v>
      </c>
      <c r="D36">
        <v>36</v>
      </c>
      <c r="E36">
        <v>8.3763000000000005</v>
      </c>
      <c r="F36">
        <v>8.7812000000000001</v>
      </c>
      <c r="G36">
        <v>4.7545000000000002</v>
      </c>
      <c r="H36">
        <f t="shared" si="29"/>
        <v>4.9661833333333334</v>
      </c>
      <c r="I36">
        <f t="shared" si="30"/>
        <v>5.371083333333333</v>
      </c>
      <c r="J36">
        <f t="shared" si="31"/>
        <v>1.344383333333333</v>
      </c>
      <c r="K36">
        <f t="shared" si="36"/>
        <v>4.4973756266666669</v>
      </c>
      <c r="L36">
        <f t="shared" si="37"/>
        <v>4.8640530666666661</v>
      </c>
      <c r="M36">
        <f t="shared" si="38"/>
        <v>1.2174735466666664</v>
      </c>
      <c r="N36">
        <f t="shared" si="10"/>
        <v>10.57890224</v>
      </c>
      <c r="O36">
        <v>2.0771000000000002</v>
      </c>
      <c r="P36">
        <v>1.9877</v>
      </c>
      <c r="Q36">
        <v>0.43509999999999999</v>
      </c>
      <c r="R36">
        <f t="shared" si="39"/>
        <v>1.8810217600000001</v>
      </c>
      <c r="S36">
        <f t="shared" si="40"/>
        <v>1.8000611199999998</v>
      </c>
      <c r="T36">
        <f t="shared" si="41"/>
        <v>0.39402655999999997</v>
      </c>
      <c r="U36">
        <f t="shared" si="42"/>
        <v>4.0751094400000003</v>
      </c>
      <c r="V36">
        <f t="shared" si="43"/>
        <v>0.41824875575139864</v>
      </c>
      <c r="W36">
        <f t="shared" si="44"/>
        <v>0.37007431771988891</v>
      </c>
      <c r="X36">
        <f t="shared" si="45"/>
        <v>0.32364281021038149</v>
      </c>
      <c r="Y36">
        <f t="shared" si="32"/>
        <v>3.839276158793014E-2</v>
      </c>
      <c r="Z36">
        <f t="shared" si="33"/>
        <v>3.6740307259317664E-2</v>
      </c>
      <c r="AA36">
        <f t="shared" si="34"/>
        <v>8.042314075830918E-3</v>
      </c>
      <c r="AB36">
        <f t="shared" si="35"/>
        <v>8.3175382923078731E-2</v>
      </c>
      <c r="AC36">
        <f t="shared" si="46"/>
        <v>46.158803528967312</v>
      </c>
      <c r="AD36">
        <f t="shared" si="47"/>
        <v>44.172092713171395</v>
      </c>
      <c r="AE36">
        <f t="shared" si="48"/>
        <v>9.6691037578612828</v>
      </c>
    </row>
    <row r="37" spans="1:31">
      <c r="A37">
        <v>2</v>
      </c>
      <c r="B37">
        <v>11</v>
      </c>
      <c r="C37">
        <v>57</v>
      </c>
      <c r="D37">
        <v>22</v>
      </c>
      <c r="E37">
        <v>5.2123999999999997</v>
      </c>
      <c r="F37">
        <v>4.8746999999999998</v>
      </c>
      <c r="G37">
        <v>3.8925000000000001</v>
      </c>
      <c r="H37">
        <f t="shared" si="29"/>
        <v>1.8022833333333326</v>
      </c>
      <c r="I37">
        <f t="shared" si="30"/>
        <v>1.4645833333333327</v>
      </c>
      <c r="J37">
        <f t="shared" si="31"/>
        <v>0.48238333333333294</v>
      </c>
      <c r="K37">
        <f t="shared" si="36"/>
        <v>1.6321477866666658</v>
      </c>
      <c r="L37">
        <f t="shared" si="37"/>
        <v>1.326326666666666</v>
      </c>
      <c r="M37">
        <f t="shared" si="38"/>
        <v>0.43684634666666627</v>
      </c>
      <c r="N37">
        <f t="shared" si="10"/>
        <v>3.3953207999999977</v>
      </c>
      <c r="O37">
        <v>0.48930000000000001</v>
      </c>
      <c r="P37">
        <v>0.37630000000000002</v>
      </c>
      <c r="Q37">
        <v>9.4899999999999998E-2</v>
      </c>
      <c r="R37">
        <f t="shared" si="39"/>
        <v>0.44311008000000002</v>
      </c>
      <c r="S37">
        <f t="shared" si="40"/>
        <v>0.34077728000000002</v>
      </c>
      <c r="T37">
        <f t="shared" si="41"/>
        <v>8.5941439999999994E-2</v>
      </c>
      <c r="U37">
        <f t="shared" si="42"/>
        <v>0.86982880000000007</v>
      </c>
      <c r="V37">
        <f t="shared" si="43"/>
        <v>0.27148894457956124</v>
      </c>
      <c r="W37">
        <f t="shared" si="44"/>
        <v>0.25693314366998593</v>
      </c>
      <c r="X37">
        <f t="shared" si="45"/>
        <v>0.19673150675465587</v>
      </c>
      <c r="Y37">
        <f t="shared" si="32"/>
        <v>9.0441376173387E-3</v>
      </c>
      <c r="Z37">
        <f t="shared" si="33"/>
        <v>6.9554649200992301E-3</v>
      </c>
      <c r="AA37">
        <f t="shared" si="34"/>
        <v>1.7541153890975733E-3</v>
      </c>
      <c r="AB37">
        <f t="shared" si="35"/>
        <v>1.7753717926535503E-2</v>
      </c>
      <c r="AC37">
        <f t="shared" si="46"/>
        <v>50.942217595002603</v>
      </c>
      <c r="AD37">
        <f t="shared" si="47"/>
        <v>39.177511712649668</v>
      </c>
      <c r="AE37">
        <f t="shared" si="48"/>
        <v>9.8802706923477359</v>
      </c>
    </row>
    <row r="38" spans="1:31">
      <c r="A38">
        <v>2</v>
      </c>
      <c r="B38">
        <v>12</v>
      </c>
      <c r="C38">
        <v>95</v>
      </c>
      <c r="D38">
        <v>35</v>
      </c>
      <c r="E38">
        <v>6.8731</v>
      </c>
      <c r="F38">
        <v>7.83</v>
      </c>
      <c r="G38">
        <v>6.5145</v>
      </c>
      <c r="H38">
        <f t="shared" si="29"/>
        <v>3.4629833333333329</v>
      </c>
      <c r="I38">
        <f t="shared" si="30"/>
        <v>4.4198833333333329</v>
      </c>
      <c r="J38">
        <f t="shared" si="31"/>
        <v>3.1043833333333328</v>
      </c>
      <c r="K38">
        <f t="shared" si="36"/>
        <v>3.1360777066666663</v>
      </c>
      <c r="L38">
        <f t="shared" si="37"/>
        <v>4.0026463466666664</v>
      </c>
      <c r="M38">
        <f t="shared" si="38"/>
        <v>2.8113295466666659</v>
      </c>
      <c r="N38">
        <f t="shared" si="10"/>
        <v>9.9500535999999986</v>
      </c>
      <c r="O38">
        <v>1.321</v>
      </c>
      <c r="P38">
        <v>1.532</v>
      </c>
      <c r="Q38">
        <v>0.90990000000000004</v>
      </c>
      <c r="R38">
        <f t="shared" si="39"/>
        <v>1.1962975999999998</v>
      </c>
      <c r="S38">
        <f t="shared" si="40"/>
        <v>1.3873792</v>
      </c>
      <c r="T38">
        <f t="shared" si="41"/>
        <v>0.82400543999999998</v>
      </c>
      <c r="U38">
        <f t="shared" si="42"/>
        <v>3.4076822400000002</v>
      </c>
      <c r="V38">
        <f t="shared" si="43"/>
        <v>0.3814629967417304</v>
      </c>
      <c r="W38">
        <f t="shared" si="44"/>
        <v>0.34661548381744617</v>
      </c>
      <c r="X38">
        <f t="shared" si="45"/>
        <v>0.29310168954650151</v>
      </c>
      <c r="Y38">
        <f t="shared" si="32"/>
        <v>2.4417138345604786E-2</v>
      </c>
      <c r="Z38">
        <f t="shared" si="33"/>
        <v>2.8317226302397077E-2</v>
      </c>
      <c r="AA38">
        <f t="shared" si="34"/>
        <v>1.6818436170072521E-2</v>
      </c>
      <c r="AB38">
        <f t="shared" si="35"/>
        <v>6.9552800818074384E-2</v>
      </c>
      <c r="AC38">
        <f t="shared" si="46"/>
        <v>35.105902362539524</v>
      </c>
      <c r="AD38">
        <f t="shared" si="47"/>
        <v>40.713279651332748</v>
      </c>
      <c r="AE38">
        <f t="shared" si="48"/>
        <v>24.180817986127721</v>
      </c>
    </row>
    <row r="39" spans="1:31">
      <c r="A39">
        <v>2</v>
      </c>
      <c r="B39">
        <v>13</v>
      </c>
      <c r="C39">
        <v>70</v>
      </c>
      <c r="D39">
        <v>6</v>
      </c>
      <c r="E39">
        <v>7.0765000000000002</v>
      </c>
      <c r="F39">
        <v>7.9188000000000001</v>
      </c>
      <c r="G39">
        <v>5.0377000000000001</v>
      </c>
      <c r="H39">
        <f t="shared" si="29"/>
        <v>3.6663833333333331</v>
      </c>
      <c r="I39">
        <f t="shared" si="30"/>
        <v>4.5086833333333329</v>
      </c>
      <c r="J39">
        <f t="shared" si="31"/>
        <v>1.6275833333333329</v>
      </c>
      <c r="K39">
        <f t="shared" si="36"/>
        <v>3.3202767466666665</v>
      </c>
      <c r="L39">
        <f t="shared" si="37"/>
        <v>4.0830636266666662</v>
      </c>
      <c r="M39">
        <f t="shared" si="38"/>
        <v>1.4739394666666663</v>
      </c>
      <c r="N39">
        <f t="shared" si="10"/>
        <v>8.8772798399999981</v>
      </c>
      <c r="O39">
        <v>1.1983999999999999</v>
      </c>
      <c r="P39">
        <v>1.1974</v>
      </c>
      <c r="Q39">
        <v>0.39450000000000002</v>
      </c>
      <c r="R39">
        <f t="shared" si="39"/>
        <v>1.0852710399999999</v>
      </c>
      <c r="S39">
        <f t="shared" si="40"/>
        <v>1.08436544</v>
      </c>
      <c r="T39">
        <f t="shared" si="41"/>
        <v>0.3572592</v>
      </c>
      <c r="U39">
        <f t="shared" si="42"/>
        <v>2.52689568</v>
      </c>
      <c r="V39">
        <f t="shared" si="43"/>
        <v>0.32686162112526873</v>
      </c>
      <c r="W39">
        <f t="shared" si="44"/>
        <v>0.26557642475075877</v>
      </c>
      <c r="X39">
        <f t="shared" si="45"/>
        <v>0.24238390251395223</v>
      </c>
      <c r="Y39">
        <f t="shared" si="32"/>
        <v>2.2151020888245856E-2</v>
      </c>
      <c r="Z39">
        <f t="shared" si="33"/>
        <v>2.2132537059066749E-2</v>
      </c>
      <c r="AA39">
        <f t="shared" si="34"/>
        <v>7.2918706111590381E-3</v>
      </c>
      <c r="AB39">
        <f t="shared" si="35"/>
        <v>5.1575428558471643E-2</v>
      </c>
      <c r="AC39">
        <f t="shared" si="46"/>
        <v>42.948786868795466</v>
      </c>
      <c r="AD39">
        <f t="shared" si="47"/>
        <v>42.912948428484391</v>
      </c>
      <c r="AE39">
        <f t="shared" si="48"/>
        <v>14.138264702720138</v>
      </c>
    </row>
    <row r="40" spans="1:31">
      <c r="A40">
        <v>2</v>
      </c>
      <c r="B40">
        <v>14</v>
      </c>
      <c r="C40">
        <v>83</v>
      </c>
      <c r="D40">
        <v>32</v>
      </c>
      <c r="E40">
        <v>6.8259999999999996</v>
      </c>
      <c r="F40">
        <v>6.8380999999999998</v>
      </c>
      <c r="G40">
        <v>6.3324999999999996</v>
      </c>
      <c r="H40">
        <f t="shared" si="29"/>
        <v>3.4158833333333325</v>
      </c>
      <c r="I40">
        <f t="shared" si="30"/>
        <v>3.4279833333333327</v>
      </c>
      <c r="J40">
        <f t="shared" si="31"/>
        <v>2.9223833333333324</v>
      </c>
      <c r="K40">
        <f t="shared" si="36"/>
        <v>3.093423946666666</v>
      </c>
      <c r="L40">
        <f t="shared" si="37"/>
        <v>3.1043817066666661</v>
      </c>
      <c r="M40">
        <f t="shared" si="38"/>
        <v>2.6465103466666657</v>
      </c>
      <c r="N40">
        <f t="shared" si="10"/>
        <v>8.8443159999999974</v>
      </c>
      <c r="O40">
        <v>1.2141999999999999</v>
      </c>
      <c r="P40">
        <v>1.1525000000000001</v>
      </c>
      <c r="Q40">
        <v>0.90939999999999999</v>
      </c>
      <c r="R40">
        <f t="shared" si="39"/>
        <v>1.0995795199999998</v>
      </c>
      <c r="S40">
        <f t="shared" si="40"/>
        <v>1.043704</v>
      </c>
      <c r="T40">
        <f t="shared" si="41"/>
        <v>0.82355263999999995</v>
      </c>
      <c r="U40">
        <f t="shared" si="42"/>
        <v>2.9668361599999997</v>
      </c>
      <c r="V40">
        <f t="shared" si="43"/>
        <v>0.35545710479963699</v>
      </c>
      <c r="W40">
        <f t="shared" si="44"/>
        <v>0.33620350157283929</v>
      </c>
      <c r="X40">
        <f t="shared" si="45"/>
        <v>0.31118436436013991</v>
      </c>
      <c r="Y40">
        <f t="shared" si="32"/>
        <v>2.2443065389275797E-2</v>
      </c>
      <c r="Z40">
        <f t="shared" si="33"/>
        <v>2.1302613128924695E-2</v>
      </c>
      <c r="AA40">
        <f t="shared" si="34"/>
        <v>1.6809194255482964E-2</v>
      </c>
      <c r="AB40">
        <f t="shared" si="35"/>
        <v>6.0554872773683453E-2</v>
      </c>
      <c r="AC40">
        <f t="shared" si="46"/>
        <v>37.062360733799331</v>
      </c>
      <c r="AD40">
        <f t="shared" si="47"/>
        <v>35.179023839321147</v>
      </c>
      <c r="AE40">
        <f t="shared" si="48"/>
        <v>27.758615426879523</v>
      </c>
    </row>
    <row r="41" spans="1:31">
      <c r="A41">
        <v>2</v>
      </c>
      <c r="B41">
        <v>15</v>
      </c>
      <c r="C41">
        <v>89</v>
      </c>
      <c r="D41">
        <v>30</v>
      </c>
      <c r="E41">
        <v>6.0098000000000003</v>
      </c>
      <c r="F41">
        <v>10.087300000000001</v>
      </c>
      <c r="G41">
        <v>7.1474000000000002</v>
      </c>
      <c r="H41">
        <f t="shared" si="29"/>
        <v>2.5996833333333331</v>
      </c>
      <c r="I41">
        <f t="shared" si="30"/>
        <v>6.6771833333333337</v>
      </c>
      <c r="J41">
        <f t="shared" si="31"/>
        <v>3.7372833333333331</v>
      </c>
      <c r="K41">
        <f t="shared" si="36"/>
        <v>2.3542732266666664</v>
      </c>
      <c r="L41">
        <f t="shared" si="37"/>
        <v>6.0468572266666669</v>
      </c>
      <c r="M41">
        <f t="shared" si="38"/>
        <v>3.3844837866666664</v>
      </c>
      <c r="N41">
        <f t="shared" si="10"/>
        <v>11.785614240000001</v>
      </c>
      <c r="O41">
        <v>1.0072000000000001</v>
      </c>
      <c r="P41">
        <v>2.3090000000000002</v>
      </c>
      <c r="Q41">
        <v>1.1442000000000001</v>
      </c>
      <c r="R41">
        <f t="shared" si="39"/>
        <v>0.9121203200000001</v>
      </c>
      <c r="S41">
        <f t="shared" si="40"/>
        <v>2.0910304000000002</v>
      </c>
      <c r="T41">
        <f t="shared" si="41"/>
        <v>1.0361875200000001</v>
      </c>
      <c r="U41">
        <f t="shared" si="42"/>
        <v>4.0393382400000002</v>
      </c>
      <c r="V41">
        <f t="shared" si="43"/>
        <v>0.38743180259134136</v>
      </c>
      <c r="W41">
        <f t="shared" si="44"/>
        <v>0.34580449341164315</v>
      </c>
      <c r="X41">
        <f t="shared" si="45"/>
        <v>0.30615821652983233</v>
      </c>
      <c r="Y41">
        <f t="shared" si="32"/>
        <v>1.8616912749199958E-2</v>
      </c>
      <c r="Z41">
        <f t="shared" si="33"/>
        <v>4.2679161574565833E-2</v>
      </c>
      <c r="AA41">
        <f t="shared" si="34"/>
        <v>2.1149197346738081E-2</v>
      </c>
      <c r="AB41">
        <f t="shared" si="35"/>
        <v>8.2445271670503875E-2</v>
      </c>
      <c r="AC41">
        <f t="shared" si="46"/>
        <v>22.580934445341221</v>
      </c>
      <c r="AD41">
        <f t="shared" si="47"/>
        <v>51.766657698861081</v>
      </c>
      <c r="AE41">
        <f t="shared" si="48"/>
        <v>25.652407855797687</v>
      </c>
    </row>
    <row r="42" spans="1:31">
      <c r="A42">
        <v>2</v>
      </c>
      <c r="B42">
        <v>16</v>
      </c>
      <c r="C42">
        <v>110</v>
      </c>
      <c r="D42">
        <v>44</v>
      </c>
      <c r="E42">
        <v>7.4814999999999996</v>
      </c>
      <c r="F42">
        <v>11.900600000000001</v>
      </c>
      <c r="G42">
        <v>6.5566000000000004</v>
      </c>
      <c r="H42">
        <f t="shared" si="29"/>
        <v>4.0713833333333325</v>
      </c>
      <c r="I42">
        <f t="shared" si="30"/>
        <v>8.4904833333333336</v>
      </c>
      <c r="J42">
        <f t="shared" si="31"/>
        <v>3.1464833333333333</v>
      </c>
      <c r="K42">
        <f t="shared" si="36"/>
        <v>3.6870447466666656</v>
      </c>
      <c r="L42">
        <f t="shared" si="37"/>
        <v>7.6889817066666666</v>
      </c>
      <c r="M42">
        <f t="shared" si="38"/>
        <v>2.8494553066666666</v>
      </c>
      <c r="N42">
        <f t="shared" si="10"/>
        <v>14.225481759999997</v>
      </c>
      <c r="O42">
        <v>1.6297999999999999</v>
      </c>
      <c r="P42">
        <v>3.0834999999999999</v>
      </c>
      <c r="Q42">
        <v>0.98819999999999997</v>
      </c>
      <c r="R42">
        <f t="shared" si="39"/>
        <v>1.47594688</v>
      </c>
      <c r="S42">
        <f t="shared" si="40"/>
        <v>2.7924175999999998</v>
      </c>
      <c r="T42">
        <f t="shared" si="41"/>
        <v>0.89491391999999992</v>
      </c>
      <c r="U42">
        <f t="shared" si="42"/>
        <v>5.1632783999999994</v>
      </c>
      <c r="V42">
        <f t="shared" si="43"/>
        <v>0.40030620223265651</v>
      </c>
      <c r="W42">
        <f t="shared" si="44"/>
        <v>0.36317131533540492</v>
      </c>
      <c r="X42">
        <f t="shared" si="45"/>
        <v>0.31406490844275881</v>
      </c>
      <c r="Y42">
        <f t="shared" si="32"/>
        <v>3.0124944796114068E-2</v>
      </c>
      <c r="Z42">
        <f t="shared" si="33"/>
        <v>5.69948872737868E-2</v>
      </c>
      <c r="AA42">
        <f t="shared" si="34"/>
        <v>1.8265719994796859E-2</v>
      </c>
      <c r="AB42">
        <f t="shared" si="35"/>
        <v>0.10538555206469771</v>
      </c>
      <c r="AC42">
        <f t="shared" si="46"/>
        <v>28.58545996667544</v>
      </c>
      <c r="AD42">
        <f t="shared" si="47"/>
        <v>54.082259054634754</v>
      </c>
      <c r="AE42">
        <f t="shared" si="48"/>
        <v>17.33228097868982</v>
      </c>
    </row>
    <row r="43" spans="1:31">
      <c r="A43">
        <v>2</v>
      </c>
      <c r="B43">
        <v>17</v>
      </c>
      <c r="C43">
        <v>85</v>
      </c>
      <c r="D43">
        <v>27</v>
      </c>
      <c r="E43">
        <v>10.0063</v>
      </c>
      <c r="F43">
        <v>9.8537999999999997</v>
      </c>
      <c r="G43">
        <v>6.2179000000000002</v>
      </c>
      <c r="H43">
        <f t="shared" si="29"/>
        <v>6.5961833333333324</v>
      </c>
      <c r="I43">
        <f t="shared" si="30"/>
        <v>6.4436833333333325</v>
      </c>
      <c r="J43">
        <f t="shared" si="31"/>
        <v>2.8077833333333331</v>
      </c>
      <c r="K43">
        <f t="shared" si="36"/>
        <v>5.9735036266666652</v>
      </c>
      <c r="L43">
        <f t="shared" si="37"/>
        <v>5.8353996266666659</v>
      </c>
      <c r="M43">
        <f t="shared" si="38"/>
        <v>2.5427285866666662</v>
      </c>
      <c r="N43">
        <f t="shared" si="10"/>
        <v>14.351631839999996</v>
      </c>
      <c r="O43">
        <v>2.5417000000000001</v>
      </c>
      <c r="P43">
        <v>2.2574000000000001</v>
      </c>
      <c r="Q43">
        <v>0.93400000000000005</v>
      </c>
      <c r="R43">
        <f t="shared" si="39"/>
        <v>2.3017635200000002</v>
      </c>
      <c r="S43">
        <f t="shared" si="40"/>
        <v>2.0443014399999999</v>
      </c>
      <c r="T43">
        <f t="shared" si="41"/>
        <v>0.84583039999999998</v>
      </c>
      <c r="U43">
        <f t="shared" si="42"/>
        <v>5.1918953599999993</v>
      </c>
      <c r="V43">
        <f t="shared" si="43"/>
        <v>0.38532888968620754</v>
      </c>
      <c r="W43">
        <f t="shared" si="44"/>
        <v>0.35032758179198753</v>
      </c>
      <c r="X43">
        <f t="shared" si="45"/>
        <v>0.3326467498085679</v>
      </c>
      <c r="Y43">
        <f t="shared" si="32"/>
        <v>4.698034862454481E-2</v>
      </c>
      <c r="Z43">
        <f t="shared" si="33"/>
        <v>4.1725395988923726E-2</v>
      </c>
      <c r="AA43">
        <f t="shared" si="34"/>
        <v>1.7263896453289077E-2</v>
      </c>
      <c r="AB43">
        <f t="shared" si="35"/>
        <v>0.1059696410667576</v>
      </c>
      <c r="AC43">
        <f t="shared" si="46"/>
        <v>44.333781025971994</v>
      </c>
      <c r="AD43">
        <f t="shared" si="47"/>
        <v>39.374858279116012</v>
      </c>
      <c r="AE43">
        <f t="shared" si="48"/>
        <v>16.291360694912001</v>
      </c>
    </row>
    <row r="44" spans="1:31">
      <c r="A44">
        <v>2</v>
      </c>
      <c r="B44">
        <v>18</v>
      </c>
      <c r="C44">
        <v>83</v>
      </c>
      <c r="D44">
        <v>30</v>
      </c>
      <c r="E44">
        <v>7.4942000000000002</v>
      </c>
      <c r="F44">
        <v>10.2781</v>
      </c>
      <c r="G44">
        <v>6.0452000000000004</v>
      </c>
      <c r="H44">
        <f t="shared" si="29"/>
        <v>4.0840833333333331</v>
      </c>
      <c r="I44">
        <f t="shared" si="30"/>
        <v>6.8679833333333331</v>
      </c>
      <c r="J44">
        <f t="shared" si="31"/>
        <v>2.6350833333333332</v>
      </c>
      <c r="K44">
        <f t="shared" si="36"/>
        <v>3.6985458666666662</v>
      </c>
      <c r="L44">
        <f t="shared" si="37"/>
        <v>6.2196457066666664</v>
      </c>
      <c r="M44">
        <f t="shared" si="38"/>
        <v>2.3863314666666664</v>
      </c>
      <c r="N44">
        <f t="shared" si="10"/>
        <v>12.304523039999999</v>
      </c>
      <c r="O44">
        <v>1.6298999999999999</v>
      </c>
      <c r="P44">
        <v>2.4464999999999999</v>
      </c>
      <c r="Q44">
        <v>0.81230000000000002</v>
      </c>
      <c r="R44">
        <f t="shared" si="39"/>
        <v>1.4760374399999998</v>
      </c>
      <c r="S44">
        <f t="shared" si="40"/>
        <v>2.2155503999999997</v>
      </c>
      <c r="T44">
        <f t="shared" si="41"/>
        <v>0.73561887999999998</v>
      </c>
      <c r="U44">
        <f t="shared" si="42"/>
        <v>4.4272067199999992</v>
      </c>
      <c r="V44">
        <f t="shared" si="43"/>
        <v>0.39908588218490482</v>
      </c>
      <c r="W44">
        <f t="shared" si="44"/>
        <v>0.3562181038101917</v>
      </c>
      <c r="X44">
        <f t="shared" si="45"/>
        <v>0.30826349577812218</v>
      </c>
      <c r="Y44">
        <f>$AC$4*R44/1000</f>
        <v>3.0126793179031979E-2</v>
      </c>
      <c r="Z44">
        <f t="shared" si="33"/>
        <v>4.5220688086693502E-2</v>
      </c>
      <c r="AA44">
        <f t="shared" si="34"/>
        <v>1.5014414442191346E-2</v>
      </c>
      <c r="AB44">
        <f t="shared" si="35"/>
        <v>9.036189570791682E-2</v>
      </c>
      <c r="AC44">
        <f t="shared" si="46"/>
        <v>33.340151778591448</v>
      </c>
      <c r="AD44">
        <f t="shared" si="47"/>
        <v>50.043978971914825</v>
      </c>
      <c r="AE44">
        <f t="shared" si="48"/>
        <v>16.615869249493731</v>
      </c>
    </row>
    <row r="45" spans="1:31">
      <c r="A45">
        <v>2</v>
      </c>
      <c r="B45">
        <v>19</v>
      </c>
      <c r="C45">
        <v>83</v>
      </c>
      <c r="D45">
        <v>20</v>
      </c>
      <c r="E45">
        <v>6.9446000000000003</v>
      </c>
      <c r="F45">
        <v>6.2588999999999997</v>
      </c>
      <c r="G45">
        <v>4.3780000000000001</v>
      </c>
      <c r="H45">
        <f t="shared" si="29"/>
        <v>3.5344833333333332</v>
      </c>
      <c r="I45">
        <f t="shared" si="30"/>
        <v>2.8487833333333326</v>
      </c>
      <c r="J45">
        <f t="shared" si="31"/>
        <v>0.96788333333333298</v>
      </c>
      <c r="K45">
        <f t="shared" si="36"/>
        <v>3.2008281066666666</v>
      </c>
      <c r="L45">
        <f t="shared" si="37"/>
        <v>2.5798581866666659</v>
      </c>
      <c r="M45">
        <f t="shared" si="38"/>
        <v>0.8765151466666663</v>
      </c>
      <c r="N45">
        <f t="shared" si="10"/>
        <v>6.6572014399999979</v>
      </c>
      <c r="O45">
        <v>1.2252000000000001</v>
      </c>
      <c r="P45">
        <v>0.99490000000000001</v>
      </c>
      <c r="Q45">
        <v>0.3226</v>
      </c>
      <c r="R45">
        <f t="shared" si="39"/>
        <v>1.10954112</v>
      </c>
      <c r="S45">
        <f t="shared" si="40"/>
        <v>0.90098143999999991</v>
      </c>
      <c r="T45">
        <f t="shared" si="41"/>
        <v>0.29214656</v>
      </c>
      <c r="U45">
        <f t="shared" si="42"/>
        <v>2.30266912</v>
      </c>
      <c r="V45">
        <f t="shared" si="43"/>
        <v>0.34664189485497648</v>
      </c>
      <c r="W45">
        <f t="shared" si="44"/>
        <v>0.34923680869611012</v>
      </c>
      <c r="X45">
        <f t="shared" si="45"/>
        <v>0.33330463382294712</v>
      </c>
      <c r="Y45">
        <f t="shared" si="32"/>
        <v>2.264638751024602E-2</v>
      </c>
      <c r="Z45">
        <f t="shared" si="33"/>
        <v>1.8389561650296898E-2</v>
      </c>
      <c r="AA45">
        <f t="shared" si="34"/>
        <v>5.9628832931810025E-3</v>
      </c>
      <c r="AB45">
        <f t="shared" si="35"/>
        <v>4.6998832453723924E-2</v>
      </c>
      <c r="AC45">
        <f t="shared" si="46"/>
        <v>48.185000196641369</v>
      </c>
      <c r="AD45">
        <f t="shared" si="47"/>
        <v>39.127698902741173</v>
      </c>
      <c r="AE45">
        <f t="shared" si="48"/>
        <v>12.687300900617451</v>
      </c>
    </row>
    <row r="46" spans="1:31">
      <c r="A46">
        <v>2</v>
      </c>
      <c r="B46">
        <v>20</v>
      </c>
      <c r="C46">
        <v>91</v>
      </c>
      <c r="D46">
        <v>35</v>
      </c>
      <c r="E46">
        <v>8.2339000000000002</v>
      </c>
      <c r="F46">
        <v>10.116099999999999</v>
      </c>
      <c r="G46">
        <v>7.2807000000000004</v>
      </c>
      <c r="H46">
        <f t="shared" si="29"/>
        <v>4.8237833333333331</v>
      </c>
      <c r="I46">
        <f t="shared" si="30"/>
        <v>6.7059833333333323</v>
      </c>
      <c r="J46">
        <f t="shared" si="31"/>
        <v>3.8705833333333333</v>
      </c>
      <c r="K46">
        <f t="shared" si="36"/>
        <v>4.3684181866666663</v>
      </c>
      <c r="L46">
        <f t="shared" si="37"/>
        <v>6.0729385066666657</v>
      </c>
      <c r="M46">
        <f t="shared" si="38"/>
        <v>3.5052002666666664</v>
      </c>
      <c r="N46">
        <f t="shared" si="10"/>
        <v>13.946556959999999</v>
      </c>
      <c r="O46">
        <v>1.6080000000000001</v>
      </c>
      <c r="P46">
        <v>2.1726999999999999</v>
      </c>
      <c r="Q46">
        <v>1.2275</v>
      </c>
      <c r="R46">
        <f t="shared" si="39"/>
        <v>1.4562048000000001</v>
      </c>
      <c r="S46">
        <f t="shared" si="40"/>
        <v>1.9675971199999998</v>
      </c>
      <c r="T46">
        <f t="shared" si="41"/>
        <v>1.1116239999999999</v>
      </c>
      <c r="U46">
        <f t="shared" si="42"/>
        <v>4.5354259199999998</v>
      </c>
      <c r="V46">
        <f t="shared" si="43"/>
        <v>0.33334830544489635</v>
      </c>
      <c r="W46">
        <f t="shared" si="44"/>
        <v>0.32399424394632653</v>
      </c>
      <c r="X46">
        <f t="shared" si="45"/>
        <v>0.31713565999956939</v>
      </c>
      <c r="Y46">
        <f t="shared" si="32"/>
        <v>2.9721997320009463E-2</v>
      </c>
      <c r="Z46">
        <f t="shared" si="33"/>
        <v>4.015981565745308E-2</v>
      </c>
      <c r="AA46">
        <f t="shared" si="34"/>
        <v>2.2688900317357971E-2</v>
      </c>
      <c r="AB46">
        <f t="shared" si="35"/>
        <v>9.2570713294820528E-2</v>
      </c>
      <c r="AC46">
        <f t="shared" si="46"/>
        <v>32.107343955912299</v>
      </c>
      <c r="AD46">
        <f t="shared" si="47"/>
        <v>43.382852122519061</v>
      </c>
      <c r="AE46">
        <f t="shared" si="48"/>
        <v>24.509803921568626</v>
      </c>
    </row>
  </sheetData>
  <sortState ref="AQ5:AQ17">
    <sortCondition ref="AQ5"/>
  </sortState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V25"/>
  <sheetViews>
    <sheetView workbookViewId="0">
      <selection activeCell="E26" sqref="E26"/>
    </sheetView>
  </sheetViews>
  <sheetFormatPr defaultRowHeight="15"/>
  <sheetData>
    <row r="1" spans="1:21">
      <c r="A1" t="s">
        <v>99</v>
      </c>
    </row>
    <row r="2" spans="1:21">
      <c r="A2" t="s">
        <v>101</v>
      </c>
      <c r="B2" t="s">
        <v>91</v>
      </c>
      <c r="C2" t="s">
        <v>92</v>
      </c>
      <c r="D2" t="s">
        <v>93</v>
      </c>
    </row>
    <row r="3" spans="1:21">
      <c r="A3" t="s">
        <v>94</v>
      </c>
      <c r="B3" s="10">
        <v>0.115149767669838</v>
      </c>
      <c r="C3" s="10">
        <v>0.112424742784281</v>
      </c>
      <c r="D3" s="10">
        <v>8.6994986630500995E-2</v>
      </c>
      <c r="I3" s="10"/>
      <c r="J3" s="10"/>
      <c r="K3" s="10"/>
      <c r="L3" s="10"/>
    </row>
    <row r="4" spans="1:21">
      <c r="A4" t="s">
        <v>95</v>
      </c>
      <c r="B4" s="10">
        <v>8.8822123563731703E-2</v>
      </c>
      <c r="C4" s="10">
        <v>8.43283676032444E-2</v>
      </c>
      <c r="D4" s="10">
        <v>5.7707921847554598E-2</v>
      </c>
      <c r="J4" s="10"/>
      <c r="K4" s="10"/>
      <c r="L4" s="10"/>
    </row>
    <row r="5" spans="1:21">
      <c r="A5" t="s">
        <v>96</v>
      </c>
      <c r="B5" s="10">
        <v>7.0945499006477897E-2</v>
      </c>
      <c r="C5" s="10">
        <v>6.2759671788166799E-2</v>
      </c>
      <c r="D5" s="10">
        <v>3.3370340536872801E-2</v>
      </c>
      <c r="J5" s="10"/>
      <c r="K5" s="10"/>
      <c r="L5" s="10"/>
    </row>
    <row r="6" spans="1:21">
      <c r="A6" t="s">
        <v>97</v>
      </c>
      <c r="B6" s="10">
        <v>5.7767135278684899E-2</v>
      </c>
    </row>
    <row r="7" spans="1:21">
      <c r="B7" s="10"/>
    </row>
    <row r="8" spans="1:21">
      <c r="A8" t="s">
        <v>98</v>
      </c>
      <c r="T8">
        <f>70*1/2</f>
        <v>35</v>
      </c>
    </row>
    <row r="9" spans="1:21">
      <c r="A9" t="s">
        <v>101</v>
      </c>
      <c r="B9" t="s">
        <v>91</v>
      </c>
      <c r="C9" t="s">
        <v>92</v>
      </c>
      <c r="D9" t="s">
        <v>93</v>
      </c>
    </row>
    <row r="10" spans="1:21">
      <c r="A10" t="s">
        <v>94</v>
      </c>
      <c r="B10" s="10">
        <v>0.13014454952586699</v>
      </c>
      <c r="C10" s="10">
        <v>0.109863377711266</v>
      </c>
      <c r="D10" s="10">
        <v>0.104842646654633</v>
      </c>
    </row>
    <row r="11" spans="1:21">
      <c r="A11" t="s">
        <v>95</v>
      </c>
      <c r="B11" s="10">
        <v>9.8259447464389305E-2</v>
      </c>
      <c r="C11" s="10">
        <v>9.0377924758093794E-2</v>
      </c>
      <c r="D11" s="10">
        <v>7.2484239767317798E-2</v>
      </c>
    </row>
    <row r="12" spans="1:21">
      <c r="A12" t="s">
        <v>96</v>
      </c>
      <c r="B12" s="10">
        <v>8.1910075596128895E-2</v>
      </c>
      <c r="C12" s="10">
        <v>7.4770740492865098E-2</v>
      </c>
      <c r="D12" s="10">
        <v>5.67054769841666E-2</v>
      </c>
    </row>
    <row r="13" spans="1:21">
      <c r="A13" t="s">
        <v>97</v>
      </c>
      <c r="B13" s="10">
        <v>6.7267322316407502E-2</v>
      </c>
    </row>
    <row r="14" spans="1:21">
      <c r="U14">
        <f>70*2/3</f>
        <v>46.666666666666664</v>
      </c>
    </row>
    <row r="15" spans="1:21">
      <c r="A15" t="s">
        <v>100</v>
      </c>
    </row>
    <row r="16" spans="1:21">
      <c r="A16" t="s">
        <v>101</v>
      </c>
      <c r="B16" t="s">
        <v>91</v>
      </c>
      <c r="C16" t="s">
        <v>92</v>
      </c>
      <c r="D16" t="s">
        <v>93</v>
      </c>
    </row>
    <row r="17" spans="1:22">
      <c r="A17">
        <v>20</v>
      </c>
      <c r="B17">
        <v>0.1416124</v>
      </c>
      <c r="C17">
        <v>0.13462150000000001</v>
      </c>
      <c r="D17">
        <v>0.13124530000000001</v>
      </c>
      <c r="U17">
        <f>40*2/3</f>
        <v>26.666666666666668</v>
      </c>
    </row>
    <row r="18" spans="1:22">
      <c r="A18">
        <v>30</v>
      </c>
      <c r="B18">
        <v>0.1121504</v>
      </c>
      <c r="C18">
        <v>0.101328</v>
      </c>
      <c r="D18">
        <v>8.7974789999999997E-2</v>
      </c>
    </row>
    <row r="19" spans="1:22">
      <c r="A19">
        <v>40</v>
      </c>
      <c r="B19">
        <v>8.5582480000000002E-2</v>
      </c>
      <c r="C19">
        <v>7.4963909999999995E-2</v>
      </c>
      <c r="D19">
        <v>5.663994E-2</v>
      </c>
      <c r="U19">
        <f>60*2/3</f>
        <v>40</v>
      </c>
    </row>
    <row r="20" spans="1:22">
      <c r="A20">
        <v>50</v>
      </c>
      <c r="B20">
        <v>8.3478979999999994E-2</v>
      </c>
      <c r="C20">
        <v>6.7051239999999998E-2</v>
      </c>
    </row>
    <row r="21" spans="1:22">
      <c r="A21">
        <v>60</v>
      </c>
      <c r="B21">
        <v>6.7702079999999998E-2</v>
      </c>
    </row>
    <row r="23" spans="1:22">
      <c r="S23">
        <v>60</v>
      </c>
      <c r="T23">
        <v>90</v>
      </c>
      <c r="U23">
        <f>S23*1/2</f>
        <v>30</v>
      </c>
      <c r="V23">
        <f>T23*1/2</f>
        <v>45</v>
      </c>
    </row>
    <row r="24" spans="1:22">
      <c r="S24">
        <v>45</v>
      </c>
      <c r="T24">
        <v>60</v>
      </c>
      <c r="U24">
        <f>S24*2/3</f>
        <v>30</v>
      </c>
      <c r="V24">
        <f>T24*2/3</f>
        <v>40</v>
      </c>
    </row>
    <row r="25" spans="1:22">
      <c r="S25">
        <v>0</v>
      </c>
      <c r="T25">
        <v>45</v>
      </c>
      <c r="U25">
        <f>S25</f>
        <v>0</v>
      </c>
      <c r="V25">
        <f>T25</f>
        <v>45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5"/>
  <sheetViews>
    <sheetView workbookViewId="0">
      <selection activeCell="A2" sqref="A2:A8"/>
    </sheetView>
  </sheetViews>
  <sheetFormatPr defaultRowHeight="15"/>
  <cols>
    <col min="1" max="1" width="11.5703125" customWidth="1"/>
    <col min="2" max="2" width="9.140625" customWidth="1"/>
    <col min="3" max="3" width="8.7109375" customWidth="1"/>
  </cols>
  <sheetData>
    <row r="1" spans="1:1">
      <c r="A1" s="5" t="s">
        <v>109</v>
      </c>
    </row>
    <row r="2" spans="1:1">
      <c r="A2" s="11" t="s">
        <v>102</v>
      </c>
    </row>
    <row r="3" spans="1:1">
      <c r="A3" s="11" t="s">
        <v>103</v>
      </c>
    </row>
    <row r="4" spans="1:1">
      <c r="A4" s="11" t="s">
        <v>105</v>
      </c>
    </row>
    <row r="5" spans="1:1">
      <c r="A5" s="11" t="s">
        <v>107</v>
      </c>
    </row>
    <row r="6" spans="1:1">
      <c r="A6" s="11" t="s">
        <v>104</v>
      </c>
    </row>
    <row r="7" spans="1:1">
      <c r="A7" s="11" t="s">
        <v>106</v>
      </c>
    </row>
    <row r="8" spans="1:1">
      <c r="A8" s="11" t="s">
        <v>108</v>
      </c>
    </row>
    <row r="10" spans="1:1">
      <c r="A10" s="12" t="s">
        <v>110</v>
      </c>
    </row>
    <row r="11" spans="1:1">
      <c r="A11" s="11" t="s">
        <v>111</v>
      </c>
    </row>
    <row r="12" spans="1:1">
      <c r="A12" s="11" t="s">
        <v>114</v>
      </c>
    </row>
    <row r="13" spans="1:1">
      <c r="A13" s="11" t="s">
        <v>105</v>
      </c>
    </row>
    <row r="14" spans="1:1">
      <c r="A14" s="11" t="s">
        <v>112</v>
      </c>
    </row>
    <row r="15" spans="1:1">
      <c r="A15" s="11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57"/>
  <sheetViews>
    <sheetView topLeftCell="A4" zoomScale="90" zoomScaleNormal="90" workbookViewId="0">
      <selection activeCell="E28" sqref="E28"/>
    </sheetView>
  </sheetViews>
  <sheetFormatPr defaultRowHeight="15"/>
  <cols>
    <col min="5" max="5" width="31.140625" bestFit="1" customWidth="1"/>
    <col min="6" max="6" width="7.7109375" bestFit="1" customWidth="1"/>
    <col min="7" max="7" width="7.7109375" style="2" bestFit="1" customWidth="1"/>
    <col min="8" max="10" width="7.7109375" bestFit="1" customWidth="1"/>
    <col min="11" max="16" width="6.7109375" bestFit="1" customWidth="1"/>
    <col min="17" max="20" width="4.140625" bestFit="1" customWidth="1"/>
    <col min="21" max="22" width="6" bestFit="1" customWidth="1"/>
    <col min="23" max="25" width="4.85546875" bestFit="1" customWidth="1"/>
  </cols>
  <sheetData>
    <row r="1" spans="1:30">
      <c r="A1" t="s">
        <v>175</v>
      </c>
    </row>
    <row r="2" spans="1:30">
      <c r="A2" t="s">
        <v>178</v>
      </c>
    </row>
    <row r="3" spans="1:30">
      <c r="A3" t="s">
        <v>179</v>
      </c>
    </row>
    <row r="4" spans="1:30">
      <c r="A4" t="s">
        <v>174</v>
      </c>
    </row>
    <row r="5" spans="1:30" ht="15.75" thickBot="1"/>
    <row r="6" spans="1:30" s="4" customFormat="1" ht="81">
      <c r="A6" s="4" t="s">
        <v>30</v>
      </c>
      <c r="B6" s="4" t="s">
        <v>140</v>
      </c>
      <c r="C6" s="4" t="s">
        <v>141</v>
      </c>
      <c r="D6" s="4" t="s">
        <v>142</v>
      </c>
      <c r="E6" s="4" t="s">
        <v>143</v>
      </c>
      <c r="F6" s="4" t="s">
        <v>123</v>
      </c>
      <c r="G6" s="3" t="s">
        <v>124</v>
      </c>
      <c r="H6" s="4" t="s">
        <v>125</v>
      </c>
      <c r="I6" s="4" t="s">
        <v>126</v>
      </c>
      <c r="J6" s="4" t="s">
        <v>127</v>
      </c>
      <c r="K6" s="4" t="s">
        <v>130</v>
      </c>
      <c r="L6" s="4" t="s">
        <v>131</v>
      </c>
      <c r="M6" s="4" t="s">
        <v>128</v>
      </c>
      <c r="N6" s="4" t="s">
        <v>129</v>
      </c>
      <c r="O6" s="4" t="s">
        <v>176</v>
      </c>
      <c r="P6" s="4" t="s">
        <v>177</v>
      </c>
      <c r="Q6" s="4" t="s">
        <v>132</v>
      </c>
      <c r="R6" s="4" t="s">
        <v>133</v>
      </c>
      <c r="S6" s="4" t="s">
        <v>134</v>
      </c>
      <c r="T6" s="4" t="s">
        <v>135</v>
      </c>
      <c r="U6" s="4" t="s">
        <v>136</v>
      </c>
      <c r="V6" s="4" t="s">
        <v>137</v>
      </c>
      <c r="W6" s="4" t="s">
        <v>138</v>
      </c>
      <c r="X6" s="4" t="s">
        <v>139</v>
      </c>
      <c r="Y6" s="4" t="s">
        <v>156</v>
      </c>
      <c r="AC6" s="9" t="s">
        <v>67</v>
      </c>
      <c r="AD6" s="9" t="s">
        <v>69</v>
      </c>
    </row>
    <row r="7" spans="1:30">
      <c r="A7">
        <v>1</v>
      </c>
      <c r="B7">
        <v>85</v>
      </c>
      <c r="C7">
        <v>152</v>
      </c>
      <c r="D7">
        <v>90</v>
      </c>
      <c r="E7" t="s">
        <v>162</v>
      </c>
      <c r="H7">
        <v>2374.5</v>
      </c>
      <c r="I7">
        <v>188.51</v>
      </c>
      <c r="J7">
        <v>173.39</v>
      </c>
      <c r="K7">
        <v>77.7</v>
      </c>
      <c r="L7">
        <v>79.91</v>
      </c>
      <c r="M7">
        <v>33.54</v>
      </c>
      <c r="N7">
        <v>33.92</v>
      </c>
      <c r="O7">
        <f>K7-M7</f>
        <v>44.160000000000004</v>
      </c>
      <c r="P7">
        <f>L7-N7</f>
        <v>45.989999999999995</v>
      </c>
      <c r="Q7">
        <v>18</v>
      </c>
      <c r="R7">
        <v>14</v>
      </c>
      <c r="S7">
        <v>35</v>
      </c>
      <c r="T7">
        <v>27</v>
      </c>
      <c r="U7" s="20">
        <f xml:space="preserve"> 0.8715*O7</f>
        <v>38.485440000000004</v>
      </c>
      <c r="V7" s="20">
        <f xml:space="preserve"> 0.9179*P7</f>
        <v>42.214220999999995</v>
      </c>
      <c r="W7" s="20">
        <f>20.1303028246582*(U7/1000)*S7/Q7</f>
        <v>1.5064069252170824</v>
      </c>
      <c r="X7" s="20">
        <f>20.1303028246582*(V7/1000)*T7/R7</f>
        <v>1.6388711721714448</v>
      </c>
      <c r="Y7" s="20">
        <f>SUM(W7:X7)</f>
        <v>3.1452780973885273</v>
      </c>
      <c r="Z7">
        <f>ROUND(Y7*2,0)/2</f>
        <v>3</v>
      </c>
      <c r="AB7">
        <v>0.5</v>
      </c>
      <c r="AC7" s="6">
        <v>0.5</v>
      </c>
      <c r="AD7" s="7">
        <v>0</v>
      </c>
    </row>
    <row r="8" spans="1:30">
      <c r="A8">
        <v>2</v>
      </c>
      <c r="B8">
        <v>75</v>
      </c>
      <c r="C8">
        <v>140</v>
      </c>
      <c r="D8">
        <v>100</v>
      </c>
      <c r="E8" t="s">
        <v>202</v>
      </c>
      <c r="H8">
        <v>2328.8000000000002</v>
      </c>
      <c r="I8">
        <v>217.18</v>
      </c>
      <c r="J8">
        <v>164.76</v>
      </c>
      <c r="K8">
        <v>82.52</v>
      </c>
      <c r="L8">
        <v>79.03</v>
      </c>
      <c r="M8">
        <v>33.76</v>
      </c>
      <c r="N8">
        <v>33.770000000000003</v>
      </c>
      <c r="O8">
        <f t="shared" ref="O8:O11" si="0">K8-M8</f>
        <v>48.76</v>
      </c>
      <c r="P8">
        <f t="shared" ref="P8:P11" si="1">L8-N8</f>
        <v>45.26</v>
      </c>
      <c r="Q8">
        <v>25</v>
      </c>
      <c r="R8">
        <v>21</v>
      </c>
      <c r="S8">
        <v>49</v>
      </c>
      <c r="T8">
        <v>41</v>
      </c>
      <c r="U8" s="20">
        <f t="shared" ref="U8:U11" si="2" xml:space="preserve"> 0.8715*O8</f>
        <v>42.494340000000001</v>
      </c>
      <c r="V8" s="20">
        <f t="shared" ref="V8:V11" si="3" xml:space="preserve"> 0.9179*P8</f>
        <v>41.544153999999999</v>
      </c>
      <c r="W8" s="20">
        <f t="shared" ref="W8:W11" si="4">20.1303028246582*(U8/1000)*S8/Q8</f>
        <v>1.6766309077666124</v>
      </c>
      <c r="X8" s="20">
        <f t="shared" ref="X8:X11" si="5">20.1303028246582*(V8/1000)*T8/R8</f>
        <v>1.6327691631039831</v>
      </c>
      <c r="Y8" s="20">
        <f t="shared" ref="Y8:Y11" si="6">SUM(W8:X8)</f>
        <v>3.3094000708705957</v>
      </c>
      <c r="Z8">
        <f t="shared" ref="Z8:Z57" si="7">ROUND(Y8*2,0)/2</f>
        <v>3.5</v>
      </c>
      <c r="AB8">
        <v>1</v>
      </c>
      <c r="AC8" s="6">
        <v>1</v>
      </c>
      <c r="AD8" s="7">
        <v>3</v>
      </c>
    </row>
    <row r="9" spans="1:30">
      <c r="A9">
        <v>3</v>
      </c>
      <c r="B9">
        <v>75</v>
      </c>
      <c r="C9">
        <v>115</v>
      </c>
      <c r="D9">
        <v>90</v>
      </c>
      <c r="E9" t="s">
        <v>202</v>
      </c>
      <c r="H9">
        <v>1924.4999999999998</v>
      </c>
      <c r="I9">
        <v>169.32</v>
      </c>
      <c r="J9">
        <v>137.06</v>
      </c>
      <c r="K9">
        <v>72.98</v>
      </c>
      <c r="L9">
        <v>67.010000000000005</v>
      </c>
      <c r="M9">
        <v>33.78</v>
      </c>
      <c r="N9">
        <v>33.74</v>
      </c>
      <c r="O9">
        <f t="shared" si="0"/>
        <v>39.200000000000003</v>
      </c>
      <c r="P9">
        <f t="shared" si="1"/>
        <v>33.270000000000003</v>
      </c>
      <c r="Q9">
        <v>24</v>
      </c>
      <c r="R9">
        <v>21</v>
      </c>
      <c r="S9">
        <v>72</v>
      </c>
      <c r="T9">
        <v>61</v>
      </c>
      <c r="U9" s="20">
        <f xml:space="preserve"> 0.8715*O9</f>
        <v>34.162800000000004</v>
      </c>
      <c r="V9" s="20">
        <f t="shared" si="3"/>
        <v>30.538533000000005</v>
      </c>
      <c r="W9" s="20">
        <f t="shared" si="4"/>
        <v>2.0631225280146999</v>
      </c>
      <c r="X9" s="20">
        <f t="shared" si="5"/>
        <v>1.7857021401790418</v>
      </c>
      <c r="Y9" s="20">
        <f t="shared" si="6"/>
        <v>3.8488246681937417</v>
      </c>
      <c r="Z9">
        <f t="shared" si="7"/>
        <v>4</v>
      </c>
      <c r="AB9">
        <v>1.5</v>
      </c>
      <c r="AC9" s="6">
        <v>1.5</v>
      </c>
      <c r="AD9" s="7">
        <v>4</v>
      </c>
    </row>
    <row r="10" spans="1:30">
      <c r="A10">
        <v>4</v>
      </c>
      <c r="B10">
        <v>60</v>
      </c>
      <c r="C10">
        <v>110</v>
      </c>
      <c r="D10">
        <v>70</v>
      </c>
      <c r="E10" t="s">
        <v>162</v>
      </c>
      <c r="H10">
        <v>1954.3</v>
      </c>
      <c r="I10">
        <v>96.31</v>
      </c>
      <c r="J10">
        <v>134.47999999999999</v>
      </c>
      <c r="K10">
        <v>55.43</v>
      </c>
      <c r="L10">
        <v>70.92</v>
      </c>
      <c r="M10">
        <v>33.61</v>
      </c>
      <c r="N10">
        <v>33.5</v>
      </c>
      <c r="O10">
        <f t="shared" si="0"/>
        <v>21.82</v>
      </c>
      <c r="P10">
        <f t="shared" si="1"/>
        <v>37.42</v>
      </c>
      <c r="Q10">
        <v>15</v>
      </c>
      <c r="R10">
        <v>22</v>
      </c>
      <c r="S10">
        <v>44</v>
      </c>
      <c r="T10">
        <v>65</v>
      </c>
      <c r="U10" s="20">
        <f t="shared" si="2"/>
        <v>19.01613</v>
      </c>
      <c r="V10" s="20">
        <f t="shared" si="3"/>
        <v>34.347818000000004</v>
      </c>
      <c r="W10" s="20">
        <f t="shared" si="4"/>
        <v>1.1228813359956649</v>
      </c>
      <c r="X10" s="20">
        <f t="shared" si="5"/>
        <v>2.0428672068593627</v>
      </c>
      <c r="Y10" s="20">
        <f t="shared" si="6"/>
        <v>3.1657485428550274</v>
      </c>
      <c r="Z10">
        <f t="shared" si="7"/>
        <v>3</v>
      </c>
      <c r="AB10">
        <v>2</v>
      </c>
      <c r="AC10" s="6">
        <v>2</v>
      </c>
      <c r="AD10" s="7">
        <v>4</v>
      </c>
    </row>
    <row r="11" spans="1:30">
      <c r="A11">
        <v>5</v>
      </c>
      <c r="B11">
        <v>85</v>
      </c>
      <c r="C11">
        <v>126</v>
      </c>
      <c r="D11">
        <v>100</v>
      </c>
      <c r="E11" t="s">
        <v>202</v>
      </c>
      <c r="H11">
        <v>2731.3</v>
      </c>
      <c r="I11">
        <v>166.76</v>
      </c>
      <c r="J11">
        <v>174.28</v>
      </c>
      <c r="K11">
        <v>72.28</v>
      </c>
      <c r="L11">
        <v>76.510000000000005</v>
      </c>
      <c r="M11">
        <v>33.81</v>
      </c>
      <c r="N11">
        <v>33.49</v>
      </c>
      <c r="O11">
        <f t="shared" si="0"/>
        <v>38.47</v>
      </c>
      <c r="P11">
        <f t="shared" si="1"/>
        <v>43.02</v>
      </c>
      <c r="Q11">
        <v>19</v>
      </c>
      <c r="R11">
        <v>17</v>
      </c>
      <c r="S11">
        <v>57</v>
      </c>
      <c r="T11">
        <v>50</v>
      </c>
      <c r="U11" s="20">
        <f t="shared" si="2"/>
        <v>33.526605000000004</v>
      </c>
      <c r="V11" s="20">
        <f t="shared" si="3"/>
        <v>39.488058000000002</v>
      </c>
      <c r="W11" s="20">
        <f t="shared" si="4"/>
        <v>2.0247021339980993</v>
      </c>
      <c r="X11" s="20">
        <f t="shared" si="5"/>
        <v>2.3379604867578441</v>
      </c>
      <c r="Y11" s="20">
        <f t="shared" si="6"/>
        <v>4.3626626207559429</v>
      </c>
      <c r="Z11">
        <f t="shared" si="7"/>
        <v>4.5</v>
      </c>
      <c r="AB11">
        <v>2.5</v>
      </c>
      <c r="AC11" s="6">
        <v>2.5</v>
      </c>
      <c r="AD11" s="7">
        <v>8</v>
      </c>
    </row>
    <row r="12" spans="1:30">
      <c r="A12">
        <v>6</v>
      </c>
      <c r="B12">
        <v>70</v>
      </c>
      <c r="C12">
        <v>147</v>
      </c>
      <c r="D12">
        <v>80</v>
      </c>
      <c r="E12" t="s">
        <v>144</v>
      </c>
      <c r="F12">
        <v>697.5</v>
      </c>
      <c r="G12" s="2">
        <v>1158</v>
      </c>
      <c r="H12">
        <f>SUM(F12:G12)</f>
        <v>1855.5</v>
      </c>
      <c r="I12">
        <v>159.27000000000001</v>
      </c>
      <c r="J12">
        <v>164.63</v>
      </c>
      <c r="K12" s="18">
        <v>75.17</v>
      </c>
      <c r="L12" s="18">
        <v>80.77</v>
      </c>
      <c r="M12" s="18">
        <v>33.51</v>
      </c>
      <c r="N12" s="18">
        <v>33.81</v>
      </c>
      <c r="O12">
        <f t="shared" ref="O12:O27" si="8">K12-M12</f>
        <v>41.660000000000004</v>
      </c>
      <c r="P12">
        <f t="shared" ref="P12:P27" si="9">L12-N12</f>
        <v>46.959999999999994</v>
      </c>
      <c r="Q12" s="17">
        <v>17</v>
      </c>
      <c r="R12" s="17">
        <v>19</v>
      </c>
      <c r="S12" s="17">
        <v>34</v>
      </c>
      <c r="T12" s="17">
        <v>39</v>
      </c>
      <c r="U12" s="20">
        <f xml:space="preserve"> 0.8715*O12</f>
        <v>36.306690000000003</v>
      </c>
      <c r="V12" s="20">
        <f xml:space="preserve"> 0.9179*P12</f>
        <v>43.104583999999996</v>
      </c>
      <c r="W12" s="20">
        <f>20.1303028246582*(U12/1000)*S12/Q12</f>
        <v>1.4617293285219795</v>
      </c>
      <c r="X12" s="20">
        <f>20.1303028246582*(V12/1000)*T12/R12</f>
        <v>1.781085517525566</v>
      </c>
      <c r="Y12" s="20">
        <f t="shared" ref="Y12:Y19" si="10">SUM(W12:X12)</f>
        <v>3.2428148460475454</v>
      </c>
      <c r="Z12">
        <f t="shared" si="7"/>
        <v>3</v>
      </c>
      <c r="AA12" s="15"/>
      <c r="AB12">
        <v>3</v>
      </c>
      <c r="AC12" s="6">
        <v>3</v>
      </c>
      <c r="AD12" s="7">
        <v>6</v>
      </c>
    </row>
    <row r="13" spans="1:30">
      <c r="A13">
        <v>7</v>
      </c>
      <c r="B13">
        <v>70</v>
      </c>
      <c r="C13">
        <v>136</v>
      </c>
      <c r="D13">
        <v>80</v>
      </c>
      <c r="E13" t="s">
        <v>145</v>
      </c>
      <c r="F13">
        <v>643.6</v>
      </c>
      <c r="G13" s="2">
        <v>1812.4</v>
      </c>
      <c r="H13">
        <f t="shared" ref="H13:H27" si="11">SUM(F13:G13)</f>
        <v>2456</v>
      </c>
      <c r="I13">
        <v>124.33</v>
      </c>
      <c r="J13">
        <v>145.56</v>
      </c>
      <c r="K13" s="18">
        <v>61.04</v>
      </c>
      <c r="L13" s="18">
        <v>70.77</v>
      </c>
      <c r="M13" s="18">
        <v>33.83</v>
      </c>
      <c r="N13" s="18">
        <v>33.700000000000003</v>
      </c>
      <c r="O13" s="16">
        <f t="shared" si="8"/>
        <v>27.21</v>
      </c>
      <c r="P13" s="16">
        <f t="shared" si="9"/>
        <v>37.069999999999993</v>
      </c>
      <c r="Q13" s="17">
        <v>17</v>
      </c>
      <c r="R13" s="17">
        <v>21</v>
      </c>
      <c r="S13" s="17">
        <v>50</v>
      </c>
      <c r="T13" s="17">
        <v>64</v>
      </c>
      <c r="U13" s="20">
        <f t="shared" ref="U13:U18" si="12" xml:space="preserve"> 0.8715*O13</f>
        <v>23.713515000000001</v>
      </c>
      <c r="V13" s="20">
        <f t="shared" ref="V13:V19" si="13" xml:space="preserve"> 0.9179*P13</f>
        <v>34.026552999999993</v>
      </c>
      <c r="W13" s="20">
        <f t="shared" ref="W13:W18" si="14">20.1303028246582*(U13/1000)*S13/Q13</f>
        <v>1.4040006999619843</v>
      </c>
      <c r="X13" s="20">
        <f t="shared" ref="X13:X19" si="15">20.1303028246582*(V13/1000)*T13/R13</f>
        <v>2.0875118200968594</v>
      </c>
      <c r="Y13" s="20">
        <f t="shared" si="10"/>
        <v>3.4915125200588437</v>
      </c>
      <c r="Z13">
        <f t="shared" si="7"/>
        <v>3.5</v>
      </c>
      <c r="AA13" s="15"/>
      <c r="AB13">
        <v>3.5</v>
      </c>
      <c r="AC13" s="6">
        <v>3.5</v>
      </c>
      <c r="AD13" s="7">
        <v>7</v>
      </c>
    </row>
    <row r="14" spans="1:30">
      <c r="A14">
        <v>8</v>
      </c>
      <c r="B14">
        <v>50</v>
      </c>
      <c r="C14">
        <v>110</v>
      </c>
      <c r="D14">
        <v>70</v>
      </c>
      <c r="E14" t="s">
        <v>145</v>
      </c>
      <c r="F14">
        <v>368.8</v>
      </c>
      <c r="G14" s="2">
        <v>1225.4000000000001</v>
      </c>
      <c r="H14">
        <f t="shared" si="11"/>
        <v>1594.2</v>
      </c>
      <c r="I14">
        <v>78.45</v>
      </c>
      <c r="J14">
        <v>167.52</v>
      </c>
      <c r="K14" s="18">
        <v>48.43</v>
      </c>
      <c r="L14" s="18">
        <v>82.21</v>
      </c>
      <c r="M14" s="18">
        <v>33.659999999999997</v>
      </c>
      <c r="N14" s="18">
        <v>33.409999999999997</v>
      </c>
      <c r="O14" s="16">
        <f t="shared" si="8"/>
        <v>14.770000000000003</v>
      </c>
      <c r="P14" s="16">
        <f t="shared" si="9"/>
        <v>48.8</v>
      </c>
      <c r="Q14" s="17">
        <v>15</v>
      </c>
      <c r="R14" s="17">
        <v>27</v>
      </c>
      <c r="S14" s="17">
        <v>44</v>
      </c>
      <c r="T14" s="17">
        <v>52</v>
      </c>
      <c r="U14" s="20">
        <f t="shared" si="12"/>
        <v>12.872055000000003</v>
      </c>
      <c r="V14" s="20">
        <f xml:space="preserve"> 0.9179*P14</f>
        <v>44.793520000000001</v>
      </c>
      <c r="W14" s="20">
        <f t="shared" si="14"/>
        <v>0.76008053770192363</v>
      </c>
      <c r="X14" s="20">
        <f t="shared" si="15"/>
        <v>1.7366211242031093</v>
      </c>
      <c r="Y14" s="20">
        <f t="shared" si="10"/>
        <v>2.4967016619050328</v>
      </c>
      <c r="Z14">
        <f t="shared" si="7"/>
        <v>2.5</v>
      </c>
      <c r="AA14" s="15"/>
      <c r="AB14">
        <v>4</v>
      </c>
      <c r="AC14" s="6">
        <v>4</v>
      </c>
      <c r="AD14" s="7">
        <v>10</v>
      </c>
    </row>
    <row r="15" spans="1:30">
      <c r="A15">
        <v>9</v>
      </c>
      <c r="B15">
        <v>30</v>
      </c>
      <c r="C15">
        <v>80</v>
      </c>
      <c r="D15">
        <v>70</v>
      </c>
      <c r="E15" t="s">
        <v>146</v>
      </c>
      <c r="F15">
        <v>189.6</v>
      </c>
      <c r="G15" s="2">
        <v>318</v>
      </c>
      <c r="H15">
        <f t="shared" si="11"/>
        <v>507.6</v>
      </c>
      <c r="I15">
        <v>63.89</v>
      </c>
      <c r="J15">
        <v>58.1</v>
      </c>
      <c r="K15" s="18">
        <v>27.06</v>
      </c>
      <c r="L15" s="18">
        <v>51.02</v>
      </c>
      <c r="M15" s="18">
        <v>8.36</v>
      </c>
      <c r="N15" s="18">
        <v>33.68</v>
      </c>
      <c r="O15" s="16">
        <f t="shared" si="8"/>
        <v>18.7</v>
      </c>
      <c r="P15" s="16">
        <f t="shared" si="9"/>
        <v>17.340000000000003</v>
      </c>
      <c r="Q15" s="17">
        <v>16</v>
      </c>
      <c r="R15" s="17">
        <v>17</v>
      </c>
      <c r="S15" s="17">
        <v>23</v>
      </c>
      <c r="T15" s="17">
        <v>25</v>
      </c>
      <c r="U15" s="20">
        <f t="shared" si="12"/>
        <v>16.297049999999999</v>
      </c>
      <c r="V15" s="20">
        <f xml:space="preserve"> 0.9179*P15</f>
        <v>15.916386000000005</v>
      </c>
      <c r="W15" s="20">
        <f t="shared" si="14"/>
        <v>0.47159279299485668</v>
      </c>
      <c r="X15" s="20">
        <f t="shared" si="15"/>
        <v>0.47117892655022103</v>
      </c>
      <c r="Y15" s="20">
        <f t="shared" si="10"/>
        <v>0.94277171954507777</v>
      </c>
      <c r="Z15">
        <f t="shared" si="7"/>
        <v>1</v>
      </c>
      <c r="AA15" s="15"/>
      <c r="AB15">
        <v>4.5</v>
      </c>
      <c r="AC15" s="6">
        <v>4.5</v>
      </c>
      <c r="AD15" s="7">
        <v>5</v>
      </c>
    </row>
    <row r="16" spans="1:30">
      <c r="A16">
        <v>10</v>
      </c>
      <c r="B16">
        <v>70</v>
      </c>
      <c r="C16">
        <v>110</v>
      </c>
      <c r="D16">
        <v>90</v>
      </c>
      <c r="E16" t="s">
        <v>147</v>
      </c>
      <c r="F16">
        <v>544.6</v>
      </c>
      <c r="G16" s="2">
        <v>352.4</v>
      </c>
      <c r="H16">
        <f t="shared" si="11"/>
        <v>897</v>
      </c>
      <c r="I16">
        <v>161.6</v>
      </c>
      <c r="J16">
        <v>64.959999999999994</v>
      </c>
      <c r="K16" s="18">
        <v>75.599999999999994</v>
      </c>
      <c r="L16" s="18">
        <v>43.75</v>
      </c>
      <c r="M16" s="18">
        <v>33.86</v>
      </c>
      <c r="N16" s="18">
        <v>33.880000000000003</v>
      </c>
      <c r="O16" s="16">
        <f t="shared" si="8"/>
        <v>41.739999999999995</v>
      </c>
      <c r="P16" s="16">
        <f t="shared" si="9"/>
        <v>9.8699999999999974</v>
      </c>
      <c r="Q16" s="17">
        <v>30</v>
      </c>
      <c r="R16" s="17">
        <v>12</v>
      </c>
      <c r="S16" s="17">
        <v>61</v>
      </c>
      <c r="T16" s="17">
        <v>25</v>
      </c>
      <c r="U16" s="20">
        <f t="shared" si="12"/>
        <v>36.37641</v>
      </c>
      <c r="V16" s="20">
        <f t="shared" si="13"/>
        <v>9.0596729999999983</v>
      </c>
      <c r="W16" s="20">
        <f t="shared" si="14"/>
        <v>1.4889452362469804</v>
      </c>
      <c r="X16" s="20">
        <f t="shared" si="15"/>
        <v>0.37994575204662423</v>
      </c>
      <c r="Y16" s="20">
        <f t="shared" si="10"/>
        <v>1.8688909882936047</v>
      </c>
      <c r="Z16">
        <f t="shared" si="7"/>
        <v>2</v>
      </c>
      <c r="AA16" s="15"/>
      <c r="AB16">
        <v>5</v>
      </c>
      <c r="AC16" s="6">
        <v>5</v>
      </c>
      <c r="AD16" s="7">
        <v>3</v>
      </c>
    </row>
    <row r="17" spans="1:30" ht="15.75" thickBot="1">
      <c r="A17">
        <v>11</v>
      </c>
      <c r="B17">
        <v>60</v>
      </c>
      <c r="C17">
        <v>100</v>
      </c>
      <c r="D17">
        <v>100</v>
      </c>
      <c r="E17" t="s">
        <v>148</v>
      </c>
      <c r="F17">
        <v>475</v>
      </c>
      <c r="G17" s="2">
        <v>548</v>
      </c>
      <c r="H17">
        <f t="shared" si="11"/>
        <v>1023</v>
      </c>
      <c r="I17">
        <v>115.94</v>
      </c>
      <c r="J17">
        <v>93.11</v>
      </c>
      <c r="K17" s="18">
        <v>61.53</v>
      </c>
      <c r="L17" s="18">
        <v>53.11</v>
      </c>
      <c r="M17" s="18">
        <v>33.549999999999997</v>
      </c>
      <c r="N17" s="18">
        <v>33.409999999999997</v>
      </c>
      <c r="O17" s="16">
        <f t="shared" si="8"/>
        <v>27.980000000000004</v>
      </c>
      <c r="P17" s="16">
        <f t="shared" si="9"/>
        <v>19.700000000000003</v>
      </c>
      <c r="Q17" s="17">
        <v>24</v>
      </c>
      <c r="R17" s="17">
        <v>18</v>
      </c>
      <c r="S17" s="17">
        <v>48</v>
      </c>
      <c r="T17" s="17">
        <v>36</v>
      </c>
      <c r="U17" s="20">
        <f t="shared" si="12"/>
        <v>24.384570000000004</v>
      </c>
      <c r="V17" s="20">
        <f t="shared" si="13"/>
        <v>18.082630000000005</v>
      </c>
      <c r="W17" s="20">
        <f t="shared" si="14"/>
        <v>0.98173755669815144</v>
      </c>
      <c r="X17" s="20">
        <f t="shared" si="15"/>
        <v>0.72801763553249854</v>
      </c>
      <c r="Y17" s="20">
        <f t="shared" si="10"/>
        <v>1.70975519223065</v>
      </c>
      <c r="Z17">
        <f t="shared" si="7"/>
        <v>1.5</v>
      </c>
      <c r="AA17" s="15"/>
      <c r="AC17" s="8" t="s">
        <v>68</v>
      </c>
      <c r="AD17" s="8">
        <v>0</v>
      </c>
    </row>
    <row r="18" spans="1:30">
      <c r="A18">
        <v>12</v>
      </c>
      <c r="B18">
        <v>80</v>
      </c>
      <c r="C18">
        <v>130</v>
      </c>
      <c r="D18">
        <v>90</v>
      </c>
      <c r="E18" t="s">
        <v>149</v>
      </c>
      <c r="F18">
        <v>874.5</v>
      </c>
      <c r="G18" s="2">
        <v>1535</v>
      </c>
      <c r="H18">
        <f t="shared" si="11"/>
        <v>2409.5</v>
      </c>
      <c r="I18">
        <v>151</v>
      </c>
      <c r="J18">
        <v>134.69</v>
      </c>
      <c r="K18" s="18">
        <v>67.930000000000007</v>
      </c>
      <c r="L18" s="18">
        <v>70.42</v>
      </c>
      <c r="M18" s="18">
        <v>29.91</v>
      </c>
      <c r="N18" s="18">
        <v>33.78</v>
      </c>
      <c r="O18" s="16">
        <f t="shared" si="8"/>
        <v>38.02000000000001</v>
      </c>
      <c r="P18" s="16">
        <f t="shared" si="9"/>
        <v>36.64</v>
      </c>
      <c r="Q18" s="17">
        <v>18</v>
      </c>
      <c r="R18" s="17">
        <v>14</v>
      </c>
      <c r="S18" s="17">
        <v>54</v>
      </c>
      <c r="T18" s="17">
        <v>43</v>
      </c>
      <c r="U18" s="20">
        <f t="shared" si="12"/>
        <v>33.134430000000009</v>
      </c>
      <c r="V18" s="20">
        <f t="shared" si="13"/>
        <v>33.631855999999999</v>
      </c>
      <c r="W18" s="20">
        <f t="shared" si="14"/>
        <v>2.0010183294673189</v>
      </c>
      <c r="X18" s="20">
        <f t="shared" si="15"/>
        <v>2.0794168693512725</v>
      </c>
      <c r="Y18" s="20">
        <f t="shared" si="10"/>
        <v>4.0804351988185914</v>
      </c>
      <c r="Z18">
        <f t="shared" si="7"/>
        <v>4</v>
      </c>
      <c r="AA18" s="15"/>
    </row>
    <row r="19" spans="1:30">
      <c r="A19">
        <v>13</v>
      </c>
      <c r="B19">
        <v>95</v>
      </c>
      <c r="C19">
        <v>135</v>
      </c>
      <c r="D19">
        <v>80</v>
      </c>
      <c r="E19" t="s">
        <v>150</v>
      </c>
      <c r="F19">
        <v>1384.1</v>
      </c>
      <c r="G19" s="2">
        <v>1440.2</v>
      </c>
      <c r="H19">
        <f t="shared" si="11"/>
        <v>2824.3</v>
      </c>
      <c r="I19">
        <v>191.41</v>
      </c>
      <c r="J19">
        <v>120.15</v>
      </c>
      <c r="K19" s="18">
        <v>80.77</v>
      </c>
      <c r="L19" s="18">
        <v>64.08</v>
      </c>
      <c r="M19" s="18">
        <v>33.659999999999997</v>
      </c>
      <c r="N19" s="18">
        <v>33.92</v>
      </c>
      <c r="O19" s="16">
        <f t="shared" si="8"/>
        <v>47.11</v>
      </c>
      <c r="P19" s="16">
        <f t="shared" si="9"/>
        <v>30.159999999999997</v>
      </c>
      <c r="Q19" s="17">
        <v>25</v>
      </c>
      <c r="R19" s="17">
        <v>15</v>
      </c>
      <c r="S19" s="17">
        <v>74</v>
      </c>
      <c r="T19" s="17">
        <v>46</v>
      </c>
      <c r="U19" s="20">
        <f xml:space="preserve"> 0.8715*O19</f>
        <v>41.056365</v>
      </c>
      <c r="V19" s="20">
        <f t="shared" si="13"/>
        <v>27.683864</v>
      </c>
      <c r="W19" s="20">
        <f>20.1303028246582*(U19/1000)*S19/Q19</f>
        <v>2.4463720985759063</v>
      </c>
      <c r="X19" s="20">
        <f t="shared" si="15"/>
        <v>1.7090060014084041</v>
      </c>
      <c r="Y19" s="20">
        <f t="shared" si="10"/>
        <v>4.1553780999843104</v>
      </c>
      <c r="Z19">
        <f t="shared" si="7"/>
        <v>4</v>
      </c>
      <c r="AA19" s="15"/>
    </row>
    <row r="20" spans="1:30">
      <c r="A20">
        <v>14</v>
      </c>
      <c r="B20">
        <v>65</v>
      </c>
      <c r="C20">
        <v>110</v>
      </c>
      <c r="D20">
        <v>80</v>
      </c>
      <c r="E20" t="s">
        <v>151</v>
      </c>
      <c r="F20">
        <v>521.9</v>
      </c>
      <c r="G20" s="2">
        <v>1131.5</v>
      </c>
      <c r="H20">
        <f t="shared" si="11"/>
        <v>1653.4</v>
      </c>
      <c r="I20">
        <v>93.5</v>
      </c>
      <c r="J20">
        <v>91.43</v>
      </c>
      <c r="K20" s="18">
        <v>33.76</v>
      </c>
      <c r="L20" s="18">
        <v>55.03</v>
      </c>
      <c r="M20" s="18">
        <v>8.26</v>
      </c>
      <c r="N20" s="18">
        <v>33.65</v>
      </c>
      <c r="O20" s="16">
        <f t="shared" si="8"/>
        <v>25.5</v>
      </c>
      <c r="P20" s="16">
        <f t="shared" si="9"/>
        <v>21.380000000000003</v>
      </c>
      <c r="Q20" s="17">
        <v>22</v>
      </c>
      <c r="R20" s="17">
        <v>23</v>
      </c>
      <c r="S20">
        <v>64</v>
      </c>
      <c r="T20">
        <v>68</v>
      </c>
      <c r="U20" s="20">
        <f t="shared" ref="U20:U27" si="16" xml:space="preserve"> 0.8715*O20</f>
        <v>22.22325</v>
      </c>
      <c r="V20" s="20">
        <f t="shared" ref="V20:V27" si="17" xml:space="preserve"> 0.9179*P20</f>
        <v>19.624702000000003</v>
      </c>
      <c r="W20" s="20">
        <f t="shared" ref="W20:W27" si="18">20.1303028246582*(U20/1000)*S20/Q20</f>
        <v>1.3014130974489755</v>
      </c>
      <c r="X20" s="20">
        <f t="shared" ref="X20:X27" si="19">20.1303028246582*(V20/1000)*T20/R20</f>
        <v>1.1679774434369539</v>
      </c>
      <c r="Y20" s="20">
        <f t="shared" ref="Y20:Y57" si="20">SUM(W20:X20)</f>
        <v>2.4693905408859296</v>
      </c>
      <c r="Z20">
        <f t="shared" si="7"/>
        <v>2.5</v>
      </c>
    </row>
    <row r="21" spans="1:30">
      <c r="A21">
        <v>15</v>
      </c>
      <c r="B21">
        <v>60</v>
      </c>
      <c r="C21">
        <v>115</v>
      </c>
      <c r="D21">
        <v>100</v>
      </c>
      <c r="E21" t="s">
        <v>152</v>
      </c>
      <c r="F21">
        <v>376.8</v>
      </c>
      <c r="G21" s="2">
        <v>1182.2</v>
      </c>
      <c r="H21">
        <f t="shared" si="11"/>
        <v>1559</v>
      </c>
      <c r="I21">
        <v>71.47</v>
      </c>
      <c r="J21">
        <v>112.24</v>
      </c>
      <c r="K21" s="18">
        <v>47.08</v>
      </c>
      <c r="L21" s="18">
        <v>64.95</v>
      </c>
      <c r="M21" s="18">
        <v>33.53</v>
      </c>
      <c r="N21" s="18">
        <v>33.950000000000003</v>
      </c>
      <c r="O21" s="16">
        <f t="shared" si="8"/>
        <v>13.549999999999997</v>
      </c>
      <c r="P21" s="16">
        <f t="shared" si="9"/>
        <v>31</v>
      </c>
      <c r="Q21" s="17">
        <v>15</v>
      </c>
      <c r="R21" s="17">
        <v>19</v>
      </c>
      <c r="S21">
        <v>44</v>
      </c>
      <c r="T21">
        <v>60</v>
      </c>
      <c r="U21" s="20">
        <f t="shared" si="16"/>
        <v>11.808824999999999</v>
      </c>
      <c r="V21" s="20">
        <f t="shared" si="17"/>
        <v>28.454900000000002</v>
      </c>
      <c r="W21" s="20">
        <f t="shared" si="18"/>
        <v>0.69729798820995681</v>
      </c>
      <c r="X21" s="20">
        <f t="shared" si="19"/>
        <v>1.8088602753011578</v>
      </c>
      <c r="Y21" s="20">
        <f t="shared" si="20"/>
        <v>2.5061582635111144</v>
      </c>
      <c r="Z21">
        <f t="shared" si="7"/>
        <v>2.5</v>
      </c>
    </row>
    <row r="22" spans="1:30">
      <c r="A22">
        <v>16</v>
      </c>
      <c r="B22">
        <v>40</v>
      </c>
      <c r="C22">
        <v>70</v>
      </c>
      <c r="D22">
        <v>70</v>
      </c>
      <c r="E22" t="s">
        <v>153</v>
      </c>
      <c r="F22">
        <v>381.4</v>
      </c>
      <c r="G22" s="2">
        <v>377</v>
      </c>
      <c r="H22">
        <f t="shared" si="11"/>
        <v>758.4</v>
      </c>
      <c r="I22">
        <v>161.61000000000001</v>
      </c>
      <c r="J22">
        <v>74.7</v>
      </c>
      <c r="K22" s="18">
        <v>83.31</v>
      </c>
      <c r="L22" s="18">
        <v>50.28</v>
      </c>
      <c r="M22" s="18">
        <v>33.479999999999997</v>
      </c>
      <c r="N22" s="18">
        <v>33.71</v>
      </c>
      <c r="O22" s="16">
        <f t="shared" si="8"/>
        <v>49.830000000000005</v>
      </c>
      <c r="P22" s="16">
        <f t="shared" si="9"/>
        <v>16.57</v>
      </c>
      <c r="Q22" s="17">
        <v>24</v>
      </c>
      <c r="R22" s="17">
        <v>15</v>
      </c>
      <c r="S22">
        <v>35</v>
      </c>
      <c r="T22">
        <v>23</v>
      </c>
      <c r="U22" s="20">
        <f t="shared" si="16"/>
        <v>43.426845000000007</v>
      </c>
      <c r="V22" s="20">
        <f t="shared" si="17"/>
        <v>15.209603000000001</v>
      </c>
      <c r="W22" s="20">
        <f t="shared" si="18"/>
        <v>1.2748684966638455</v>
      </c>
      <c r="X22" s="20">
        <f t="shared" si="19"/>
        <v>0.46946666849033919</v>
      </c>
      <c r="Y22" s="20">
        <f t="shared" si="20"/>
        <v>1.7443351651541847</v>
      </c>
      <c r="Z22">
        <f t="shared" si="7"/>
        <v>1.5</v>
      </c>
    </row>
    <row r="23" spans="1:30">
      <c r="A23">
        <v>17</v>
      </c>
      <c r="B23">
        <v>45</v>
      </c>
      <c r="C23">
        <v>70</v>
      </c>
      <c r="D23">
        <v>65</v>
      </c>
      <c r="E23" t="s">
        <v>154</v>
      </c>
      <c r="F23">
        <v>137.30000000000001</v>
      </c>
      <c r="G23" s="2">
        <v>1093.0999999999999</v>
      </c>
      <c r="H23">
        <f t="shared" si="11"/>
        <v>1230.3999999999999</v>
      </c>
      <c r="I23">
        <v>53.36</v>
      </c>
      <c r="J23">
        <v>108.15</v>
      </c>
      <c r="K23" s="18">
        <v>42.3</v>
      </c>
      <c r="L23" s="18">
        <v>46.49</v>
      </c>
      <c r="M23" s="18">
        <v>33.79</v>
      </c>
      <c r="N23" s="18">
        <v>33.36</v>
      </c>
      <c r="O23" s="16">
        <f t="shared" si="8"/>
        <v>8.509999999999998</v>
      </c>
      <c r="P23" s="16">
        <f t="shared" si="9"/>
        <v>13.130000000000003</v>
      </c>
      <c r="Q23">
        <v>13</v>
      </c>
      <c r="R23">
        <v>31</v>
      </c>
      <c r="S23">
        <v>38</v>
      </c>
      <c r="T23">
        <v>90</v>
      </c>
      <c r="U23" s="20">
        <f t="shared" si="16"/>
        <v>7.4164649999999988</v>
      </c>
      <c r="V23" s="20">
        <f t="shared" si="17"/>
        <v>12.052027000000002</v>
      </c>
      <c r="W23" s="20">
        <f t="shared" si="18"/>
        <v>0.43640277545093764</v>
      </c>
      <c r="X23" s="20">
        <f t="shared" si="19"/>
        <v>0.70435438014471385</v>
      </c>
      <c r="Y23" s="20">
        <f t="shared" si="20"/>
        <v>1.1407571555956515</v>
      </c>
      <c r="Z23">
        <f t="shared" si="7"/>
        <v>1</v>
      </c>
    </row>
    <row r="24" spans="1:30">
      <c r="A24">
        <v>18</v>
      </c>
      <c r="B24">
        <v>55</v>
      </c>
      <c r="C24">
        <v>120</v>
      </c>
      <c r="D24">
        <v>70</v>
      </c>
      <c r="E24" t="s">
        <v>148</v>
      </c>
      <c r="F24">
        <v>178.6</v>
      </c>
      <c r="G24" s="2">
        <v>1192.5999999999999</v>
      </c>
      <c r="H24">
        <f t="shared" si="11"/>
        <v>1371.1999999999998</v>
      </c>
      <c r="I24">
        <v>74.81</v>
      </c>
      <c r="J24">
        <v>151.84</v>
      </c>
      <c r="K24" s="18">
        <v>49.01</v>
      </c>
      <c r="L24" s="18">
        <v>80.03</v>
      </c>
      <c r="M24" s="18">
        <v>33.82</v>
      </c>
      <c r="N24" s="18">
        <v>33.81</v>
      </c>
      <c r="O24" s="16">
        <f t="shared" si="8"/>
        <v>15.189999999999998</v>
      </c>
      <c r="P24" s="16">
        <f t="shared" si="9"/>
        <v>46.22</v>
      </c>
      <c r="Q24">
        <v>16</v>
      </c>
      <c r="R24">
        <v>21</v>
      </c>
      <c r="S24">
        <v>32</v>
      </c>
      <c r="T24">
        <v>43</v>
      </c>
      <c r="U24" s="20">
        <f t="shared" si="16"/>
        <v>13.238084999999998</v>
      </c>
      <c r="V24" s="20">
        <f t="shared" si="17"/>
        <v>42.425338000000004</v>
      </c>
      <c r="W24" s="20">
        <f t="shared" si="18"/>
        <v>0.53297331973713069</v>
      </c>
      <c r="X24" s="20">
        <f t="shared" si="19"/>
        <v>1.7487381313940287</v>
      </c>
      <c r="Y24" s="20">
        <f t="shared" si="20"/>
        <v>2.2817114511311596</v>
      </c>
      <c r="Z24">
        <f t="shared" si="7"/>
        <v>2.5</v>
      </c>
    </row>
    <row r="25" spans="1:30">
      <c r="A25">
        <v>19</v>
      </c>
      <c r="B25">
        <v>90</v>
      </c>
      <c r="C25">
        <v>140</v>
      </c>
      <c r="D25">
        <v>90</v>
      </c>
      <c r="E25" t="s">
        <v>155</v>
      </c>
      <c r="F25">
        <v>1063.5999999999999</v>
      </c>
      <c r="G25" s="2">
        <v>1638.3</v>
      </c>
      <c r="H25">
        <f t="shared" si="11"/>
        <v>2701.8999999999996</v>
      </c>
      <c r="I25">
        <v>155.4</v>
      </c>
      <c r="J25">
        <v>134.82</v>
      </c>
      <c r="K25" s="18">
        <v>69.849999999999994</v>
      </c>
      <c r="L25" s="18">
        <v>68.64</v>
      </c>
      <c r="M25" s="18">
        <v>33.71</v>
      </c>
      <c r="N25" s="18">
        <v>33.9</v>
      </c>
      <c r="O25" s="16">
        <f t="shared" si="8"/>
        <v>36.139999999999993</v>
      </c>
      <c r="P25" s="16">
        <f t="shared" si="9"/>
        <v>34.74</v>
      </c>
      <c r="Q25" s="17">
        <v>20</v>
      </c>
      <c r="R25" s="17">
        <v>16</v>
      </c>
      <c r="S25">
        <v>59</v>
      </c>
      <c r="T25">
        <v>46</v>
      </c>
      <c r="U25" s="20">
        <f t="shared" si="16"/>
        <v>31.496009999999995</v>
      </c>
      <c r="V25" s="20">
        <f t="shared" si="17"/>
        <v>31.887846000000003</v>
      </c>
      <c r="W25" s="20">
        <f t="shared" si="18"/>
        <v>1.8703714462519656</v>
      </c>
      <c r="X25" s="20">
        <f t="shared" si="19"/>
        <v>1.8454969896674391</v>
      </c>
      <c r="Y25" s="20">
        <f t="shared" si="20"/>
        <v>3.715868435919405</v>
      </c>
      <c r="Z25">
        <f t="shared" si="7"/>
        <v>3.5</v>
      </c>
    </row>
    <row r="26" spans="1:30">
      <c r="A26">
        <v>20</v>
      </c>
      <c r="B26">
        <v>90</v>
      </c>
      <c r="C26">
        <v>130</v>
      </c>
      <c r="D26">
        <v>70</v>
      </c>
      <c r="E26" t="s">
        <v>148</v>
      </c>
      <c r="F26">
        <v>997.8</v>
      </c>
      <c r="G26" s="2">
        <v>1361.3</v>
      </c>
      <c r="H26">
        <f t="shared" si="11"/>
        <v>2359.1</v>
      </c>
      <c r="I26">
        <v>168.13</v>
      </c>
      <c r="J26">
        <v>136.54</v>
      </c>
      <c r="K26" s="18">
        <v>77.48</v>
      </c>
      <c r="L26" s="18">
        <v>69.91</v>
      </c>
      <c r="M26" s="18">
        <v>33.78</v>
      </c>
      <c r="N26" s="18">
        <v>33.79</v>
      </c>
      <c r="O26" s="16">
        <f t="shared" si="8"/>
        <v>43.7</v>
      </c>
      <c r="P26" s="16">
        <f t="shared" si="9"/>
        <v>36.119999999999997</v>
      </c>
      <c r="Q26">
        <v>22</v>
      </c>
      <c r="R26">
        <v>16</v>
      </c>
      <c r="S26">
        <v>63</v>
      </c>
      <c r="T26">
        <v>46</v>
      </c>
      <c r="U26" s="20">
        <f t="shared" si="16"/>
        <v>38.084550000000007</v>
      </c>
      <c r="V26" s="20">
        <f t="shared" si="17"/>
        <v>33.154547999999998</v>
      </c>
      <c r="W26" s="20">
        <f t="shared" si="18"/>
        <v>2.1954169108987598</v>
      </c>
      <c r="X26" s="20">
        <f t="shared" si="19"/>
        <v>1.9188068873571644</v>
      </c>
      <c r="Y26" s="20">
        <f t="shared" si="20"/>
        <v>4.1142237982559244</v>
      </c>
      <c r="Z26">
        <f t="shared" si="7"/>
        <v>4</v>
      </c>
    </row>
    <row r="27" spans="1:30">
      <c r="A27">
        <v>21</v>
      </c>
      <c r="B27">
        <v>95</v>
      </c>
      <c r="C27">
        <v>115</v>
      </c>
      <c r="D27">
        <v>90</v>
      </c>
      <c r="E27" t="s">
        <v>202</v>
      </c>
      <c r="F27">
        <v>1041.3</v>
      </c>
      <c r="G27" s="2">
        <v>1161</v>
      </c>
      <c r="H27">
        <f t="shared" si="11"/>
        <v>2202.3000000000002</v>
      </c>
      <c r="I27">
        <v>197.68</v>
      </c>
      <c r="J27">
        <v>125.5</v>
      </c>
      <c r="K27" s="18">
        <v>89.24</v>
      </c>
      <c r="L27" s="18">
        <v>67.91</v>
      </c>
      <c r="M27" s="18">
        <v>33.5</v>
      </c>
      <c r="N27" s="18">
        <v>33.659999999999997</v>
      </c>
      <c r="O27" s="16">
        <f t="shared" si="8"/>
        <v>55.739999999999995</v>
      </c>
      <c r="P27" s="16">
        <f t="shared" si="9"/>
        <v>34.25</v>
      </c>
      <c r="Q27">
        <v>27</v>
      </c>
      <c r="R27">
        <v>16</v>
      </c>
      <c r="S27">
        <v>81</v>
      </c>
      <c r="T27">
        <v>47</v>
      </c>
      <c r="U27" s="20">
        <f t="shared" si="16"/>
        <v>48.57741</v>
      </c>
      <c r="V27" s="20">
        <f t="shared" si="17"/>
        <v>31.438075000000001</v>
      </c>
      <c r="W27" s="20">
        <f t="shared" si="18"/>
        <v>2.9336339212127389</v>
      </c>
      <c r="X27" s="20">
        <f t="shared" si="19"/>
        <v>1.8590202867995544</v>
      </c>
      <c r="Y27" s="20">
        <f t="shared" si="20"/>
        <v>4.7926542080122934</v>
      </c>
      <c r="Z27">
        <f t="shared" si="7"/>
        <v>5</v>
      </c>
    </row>
    <row r="28" spans="1:30">
      <c r="P28" s="16"/>
      <c r="U28" s="20"/>
      <c r="V28" s="20"/>
      <c r="W28" s="20"/>
      <c r="X28" s="20"/>
      <c r="Y28" s="20"/>
    </row>
    <row r="29" spans="1:30">
      <c r="A29">
        <v>22</v>
      </c>
      <c r="B29">
        <v>70</v>
      </c>
      <c r="C29">
        <v>100</v>
      </c>
      <c r="D29">
        <v>80</v>
      </c>
      <c r="E29" t="s">
        <v>157</v>
      </c>
      <c r="F29">
        <v>460.4</v>
      </c>
      <c r="G29" s="2">
        <v>1322.2</v>
      </c>
      <c r="U29" s="20"/>
      <c r="V29" s="20"/>
      <c r="W29" s="20">
        <f>0.0019*F29+0.2234</f>
        <v>1.09816</v>
      </c>
      <c r="X29" s="20">
        <f>0.0012*G29+0.553</f>
        <v>2.13964</v>
      </c>
      <c r="Y29" s="20">
        <f t="shared" si="20"/>
        <v>3.2378</v>
      </c>
      <c r="Z29">
        <f t="shared" si="7"/>
        <v>3</v>
      </c>
    </row>
    <row r="30" spans="1:30">
      <c r="A30">
        <v>23</v>
      </c>
      <c r="B30">
        <v>60</v>
      </c>
      <c r="C30">
        <v>90</v>
      </c>
      <c r="D30">
        <v>80</v>
      </c>
      <c r="E30" t="s">
        <v>159</v>
      </c>
      <c r="F30">
        <v>217</v>
      </c>
      <c r="G30" s="2">
        <v>1069.3</v>
      </c>
      <c r="U30" s="20"/>
      <c r="V30" s="20"/>
      <c r="W30" s="20">
        <f t="shared" ref="W30:W57" si="21">0.0019*F30+0.2234</f>
        <v>0.63569999999999993</v>
      </c>
      <c r="X30" s="20">
        <f t="shared" ref="X30:X57" si="22">0.0012*G30+0.553</f>
        <v>1.83616</v>
      </c>
      <c r="Y30" s="20">
        <f t="shared" si="20"/>
        <v>2.4718599999999999</v>
      </c>
      <c r="Z30">
        <f t="shared" si="7"/>
        <v>2.5</v>
      </c>
    </row>
    <row r="31" spans="1:30">
      <c r="A31">
        <v>24</v>
      </c>
      <c r="B31">
        <v>75</v>
      </c>
      <c r="C31">
        <v>125</v>
      </c>
      <c r="D31">
        <v>80</v>
      </c>
      <c r="E31" t="s">
        <v>160</v>
      </c>
      <c r="F31">
        <v>808.1</v>
      </c>
      <c r="G31" s="2">
        <v>1815.5</v>
      </c>
      <c r="U31" s="20"/>
      <c r="V31" s="20"/>
      <c r="W31" s="20">
        <f t="shared" si="21"/>
        <v>1.7587900000000001</v>
      </c>
      <c r="X31" s="20">
        <f t="shared" si="22"/>
        <v>2.7315999999999998</v>
      </c>
      <c r="Y31" s="20">
        <f t="shared" si="20"/>
        <v>4.4903899999999997</v>
      </c>
      <c r="Z31">
        <f t="shared" si="7"/>
        <v>4.5</v>
      </c>
    </row>
    <row r="32" spans="1:30">
      <c r="A32">
        <v>25</v>
      </c>
      <c r="B32">
        <v>70</v>
      </c>
      <c r="C32">
        <v>100</v>
      </c>
      <c r="D32">
        <v>90</v>
      </c>
      <c r="E32" t="s">
        <v>161</v>
      </c>
      <c r="F32">
        <v>247.2</v>
      </c>
      <c r="G32" s="2">
        <v>894.8</v>
      </c>
      <c r="U32" s="20"/>
      <c r="V32" s="20"/>
      <c r="W32" s="20">
        <f t="shared" si="21"/>
        <v>0.69307999999999992</v>
      </c>
      <c r="X32" s="20">
        <f t="shared" si="22"/>
        <v>1.62676</v>
      </c>
      <c r="Y32" s="20">
        <f t="shared" si="20"/>
        <v>2.3198400000000001</v>
      </c>
      <c r="Z32">
        <f t="shared" si="7"/>
        <v>2.5</v>
      </c>
    </row>
    <row r="33" spans="1:26">
      <c r="A33">
        <v>26</v>
      </c>
      <c r="B33">
        <v>95</v>
      </c>
      <c r="C33">
        <v>150</v>
      </c>
      <c r="D33">
        <v>90</v>
      </c>
      <c r="E33" t="s">
        <v>162</v>
      </c>
      <c r="F33">
        <v>972.7</v>
      </c>
      <c r="G33" s="2">
        <v>1829.7</v>
      </c>
      <c r="U33" s="20"/>
      <c r="V33" s="20"/>
      <c r="W33" s="20">
        <f t="shared" si="21"/>
        <v>2.0715300000000001</v>
      </c>
      <c r="X33" s="20">
        <f t="shared" si="22"/>
        <v>2.74864</v>
      </c>
      <c r="Y33" s="20">
        <f t="shared" si="20"/>
        <v>4.8201700000000001</v>
      </c>
      <c r="Z33">
        <f t="shared" si="7"/>
        <v>5</v>
      </c>
    </row>
    <row r="34" spans="1:26">
      <c r="A34">
        <v>27</v>
      </c>
      <c r="B34">
        <v>50</v>
      </c>
      <c r="C34">
        <v>100</v>
      </c>
      <c r="D34">
        <v>80</v>
      </c>
      <c r="E34" t="s">
        <v>162</v>
      </c>
      <c r="F34">
        <v>336.1</v>
      </c>
      <c r="G34" s="2">
        <v>1565.4</v>
      </c>
      <c r="U34" s="20"/>
      <c r="V34" s="20"/>
      <c r="W34" s="20">
        <f t="shared" si="21"/>
        <v>0.86199000000000003</v>
      </c>
      <c r="X34" s="20">
        <f t="shared" si="22"/>
        <v>2.4314800000000001</v>
      </c>
      <c r="Y34" s="20">
        <f t="shared" si="20"/>
        <v>3.2934700000000001</v>
      </c>
      <c r="Z34">
        <f t="shared" si="7"/>
        <v>3.5</v>
      </c>
    </row>
    <row r="35" spans="1:26">
      <c r="A35">
        <v>28</v>
      </c>
      <c r="B35">
        <v>60</v>
      </c>
      <c r="C35">
        <v>90</v>
      </c>
      <c r="D35">
        <v>70</v>
      </c>
      <c r="E35" t="s">
        <v>162</v>
      </c>
      <c r="F35">
        <v>187.7</v>
      </c>
      <c r="G35" s="2">
        <v>1384.7</v>
      </c>
      <c r="U35" s="20"/>
      <c r="V35" s="20"/>
      <c r="W35" s="20">
        <f t="shared" si="21"/>
        <v>0.58003000000000005</v>
      </c>
      <c r="X35" s="20">
        <f t="shared" si="22"/>
        <v>2.2146400000000002</v>
      </c>
      <c r="Y35" s="20">
        <f t="shared" si="20"/>
        <v>2.79467</v>
      </c>
      <c r="Z35">
        <f t="shared" si="7"/>
        <v>3</v>
      </c>
    </row>
    <row r="36" spans="1:26">
      <c r="A36">
        <v>29</v>
      </c>
      <c r="B36">
        <v>50</v>
      </c>
      <c r="C36">
        <v>85</v>
      </c>
      <c r="D36">
        <v>80</v>
      </c>
      <c r="E36" t="s">
        <v>163</v>
      </c>
      <c r="F36">
        <v>321.8</v>
      </c>
      <c r="G36" s="2">
        <v>490</v>
      </c>
      <c r="U36" s="20"/>
      <c r="V36" s="20"/>
      <c r="W36" s="20">
        <f t="shared" si="21"/>
        <v>0.83482000000000012</v>
      </c>
      <c r="X36" s="20">
        <f t="shared" si="22"/>
        <v>1.141</v>
      </c>
      <c r="Y36" s="20">
        <f t="shared" si="20"/>
        <v>1.9758200000000001</v>
      </c>
      <c r="Z36">
        <f t="shared" si="7"/>
        <v>2</v>
      </c>
    </row>
    <row r="37" spans="1:26">
      <c r="A37">
        <v>30</v>
      </c>
      <c r="B37">
        <v>80</v>
      </c>
      <c r="C37">
        <v>110</v>
      </c>
      <c r="D37">
        <v>100</v>
      </c>
      <c r="E37" t="s">
        <v>164</v>
      </c>
      <c r="F37">
        <v>918.4</v>
      </c>
      <c r="G37" s="2">
        <v>1653.6</v>
      </c>
      <c r="U37" s="20"/>
      <c r="V37" s="20"/>
      <c r="W37" s="20">
        <f t="shared" si="21"/>
        <v>1.9683599999999999</v>
      </c>
      <c r="X37" s="20">
        <f t="shared" si="22"/>
        <v>2.5373199999999998</v>
      </c>
      <c r="Y37" s="20">
        <f t="shared" si="20"/>
        <v>4.5056799999999999</v>
      </c>
      <c r="Z37">
        <f t="shared" si="7"/>
        <v>4.5</v>
      </c>
    </row>
    <row r="38" spans="1:26">
      <c r="A38">
        <v>31</v>
      </c>
      <c r="B38">
        <v>55</v>
      </c>
      <c r="C38">
        <v>100</v>
      </c>
      <c r="D38">
        <v>70</v>
      </c>
      <c r="E38" t="s">
        <v>165</v>
      </c>
      <c r="F38">
        <v>392.8</v>
      </c>
      <c r="G38" s="2">
        <v>1018.1</v>
      </c>
      <c r="U38" s="20"/>
      <c r="V38" s="20"/>
      <c r="W38" s="20">
        <f t="shared" si="21"/>
        <v>0.96971999999999992</v>
      </c>
      <c r="X38" s="20">
        <f t="shared" si="22"/>
        <v>1.7747199999999999</v>
      </c>
      <c r="Y38" s="20">
        <f t="shared" si="20"/>
        <v>2.74444</v>
      </c>
      <c r="Z38">
        <f t="shared" si="7"/>
        <v>2.5</v>
      </c>
    </row>
    <row r="39" spans="1:26">
      <c r="A39">
        <v>32</v>
      </c>
      <c r="B39">
        <v>55</v>
      </c>
      <c r="C39">
        <v>110</v>
      </c>
      <c r="D39">
        <v>80</v>
      </c>
      <c r="E39" t="s">
        <v>157</v>
      </c>
      <c r="F39">
        <v>270</v>
      </c>
      <c r="G39" s="2">
        <v>792.3</v>
      </c>
      <c r="U39" s="20"/>
      <c r="V39" s="20"/>
      <c r="W39" s="20">
        <f t="shared" si="21"/>
        <v>0.73639999999999994</v>
      </c>
      <c r="X39" s="20">
        <f t="shared" si="22"/>
        <v>1.5037599999999998</v>
      </c>
      <c r="Y39" s="20">
        <f t="shared" si="20"/>
        <v>2.2401599999999995</v>
      </c>
      <c r="Z39">
        <f t="shared" si="7"/>
        <v>2</v>
      </c>
    </row>
    <row r="40" spans="1:26">
      <c r="A40">
        <v>33</v>
      </c>
      <c r="B40">
        <v>35</v>
      </c>
      <c r="C40">
        <v>80</v>
      </c>
      <c r="D40">
        <v>100</v>
      </c>
      <c r="E40" t="s">
        <v>160</v>
      </c>
      <c r="F40">
        <v>194.4</v>
      </c>
      <c r="G40" s="2">
        <v>713.7</v>
      </c>
      <c r="U40" s="20"/>
      <c r="V40" s="20"/>
      <c r="W40" s="20">
        <f t="shared" si="21"/>
        <v>0.59275999999999995</v>
      </c>
      <c r="X40" s="20">
        <f t="shared" si="22"/>
        <v>1.40944</v>
      </c>
      <c r="Y40" s="20">
        <f t="shared" si="20"/>
        <v>2.0022000000000002</v>
      </c>
      <c r="Z40">
        <f t="shared" si="7"/>
        <v>2</v>
      </c>
    </row>
    <row r="41" spans="1:26">
      <c r="A41">
        <v>34</v>
      </c>
      <c r="B41">
        <v>80</v>
      </c>
      <c r="C41">
        <v>105</v>
      </c>
      <c r="D41">
        <v>95</v>
      </c>
      <c r="E41" t="s">
        <v>162</v>
      </c>
      <c r="F41">
        <v>663.3</v>
      </c>
      <c r="G41" s="2">
        <v>1143.7</v>
      </c>
      <c r="U41" s="20"/>
      <c r="V41" s="20"/>
      <c r="W41" s="20">
        <f t="shared" si="21"/>
        <v>1.48367</v>
      </c>
      <c r="X41" s="20">
        <f t="shared" si="22"/>
        <v>1.92544</v>
      </c>
      <c r="Y41" s="20">
        <f t="shared" si="20"/>
        <v>3.4091100000000001</v>
      </c>
      <c r="Z41">
        <f t="shared" si="7"/>
        <v>3.5</v>
      </c>
    </row>
    <row r="42" spans="1:26">
      <c r="A42">
        <v>35</v>
      </c>
      <c r="B42">
        <v>65</v>
      </c>
      <c r="C42">
        <v>95</v>
      </c>
      <c r="D42">
        <v>80</v>
      </c>
      <c r="E42" t="s">
        <v>162</v>
      </c>
      <c r="F42">
        <v>341.7</v>
      </c>
      <c r="G42" s="2">
        <v>1425.3</v>
      </c>
      <c r="U42" s="20"/>
      <c r="V42" s="20"/>
      <c r="W42" s="20">
        <f t="shared" si="21"/>
        <v>0.87263000000000002</v>
      </c>
      <c r="X42" s="20">
        <f t="shared" si="22"/>
        <v>2.26336</v>
      </c>
      <c r="Y42" s="20">
        <f t="shared" si="20"/>
        <v>3.1359900000000001</v>
      </c>
      <c r="Z42">
        <f t="shared" si="7"/>
        <v>3</v>
      </c>
    </row>
    <row r="43" spans="1:26">
      <c r="A43">
        <v>36</v>
      </c>
      <c r="B43">
        <v>65</v>
      </c>
      <c r="C43">
        <v>90</v>
      </c>
      <c r="D43">
        <v>80</v>
      </c>
      <c r="E43" t="s">
        <v>158</v>
      </c>
      <c r="F43">
        <v>396.5</v>
      </c>
      <c r="G43" s="2">
        <v>1597.9</v>
      </c>
      <c r="U43" s="20"/>
      <c r="V43" s="20"/>
      <c r="W43" s="20">
        <f t="shared" si="21"/>
        <v>0.97675000000000001</v>
      </c>
      <c r="X43" s="20">
        <f t="shared" si="22"/>
        <v>2.4704799999999998</v>
      </c>
      <c r="Y43" s="20">
        <f t="shared" si="20"/>
        <v>3.4472299999999998</v>
      </c>
      <c r="Z43">
        <f t="shared" si="7"/>
        <v>3.5</v>
      </c>
    </row>
    <row r="44" spans="1:26">
      <c r="A44">
        <v>37</v>
      </c>
      <c r="B44">
        <v>80</v>
      </c>
      <c r="C44">
        <v>155</v>
      </c>
      <c r="D44">
        <v>100</v>
      </c>
      <c r="E44" t="s">
        <v>167</v>
      </c>
      <c r="F44">
        <v>887.9</v>
      </c>
      <c r="G44" s="2">
        <v>1197.3</v>
      </c>
      <c r="U44" s="20"/>
      <c r="V44" s="20"/>
      <c r="W44" s="20">
        <f t="shared" si="21"/>
        <v>1.9104099999999999</v>
      </c>
      <c r="X44" s="20">
        <f t="shared" si="22"/>
        <v>1.98976</v>
      </c>
      <c r="Y44" s="20">
        <f t="shared" si="20"/>
        <v>3.9001700000000001</v>
      </c>
      <c r="Z44">
        <f t="shared" si="7"/>
        <v>4</v>
      </c>
    </row>
    <row r="45" spans="1:26">
      <c r="A45">
        <v>38</v>
      </c>
      <c r="B45">
        <v>85</v>
      </c>
      <c r="C45">
        <v>138</v>
      </c>
      <c r="D45">
        <v>100</v>
      </c>
      <c r="E45" t="s">
        <v>168</v>
      </c>
      <c r="F45">
        <v>835.1</v>
      </c>
      <c r="G45" s="2">
        <v>1316.4</v>
      </c>
      <c r="U45" s="20"/>
      <c r="V45" s="20"/>
      <c r="W45" s="20">
        <f t="shared" si="21"/>
        <v>1.81009</v>
      </c>
      <c r="X45" s="20">
        <f t="shared" si="22"/>
        <v>2.1326800000000001</v>
      </c>
      <c r="Y45" s="20">
        <f t="shared" si="20"/>
        <v>3.9427700000000003</v>
      </c>
      <c r="Z45">
        <f t="shared" si="7"/>
        <v>4</v>
      </c>
    </row>
    <row r="46" spans="1:26">
      <c r="A46">
        <v>39</v>
      </c>
      <c r="B46">
        <v>80</v>
      </c>
      <c r="C46">
        <v>133</v>
      </c>
      <c r="D46">
        <v>100</v>
      </c>
      <c r="E46" t="s">
        <v>169</v>
      </c>
      <c r="F46">
        <v>1052.9000000000001</v>
      </c>
      <c r="G46" s="2">
        <v>1508.7</v>
      </c>
      <c r="U46" s="20"/>
      <c r="V46" s="20"/>
      <c r="W46" s="20">
        <f t="shared" si="21"/>
        <v>2.2239100000000001</v>
      </c>
      <c r="X46" s="20">
        <f t="shared" si="22"/>
        <v>2.3634399999999998</v>
      </c>
      <c r="Y46" s="20">
        <f t="shared" si="20"/>
        <v>4.5873499999999998</v>
      </c>
      <c r="Z46">
        <f t="shared" si="7"/>
        <v>4.5</v>
      </c>
    </row>
    <row r="47" spans="1:26">
      <c r="A47">
        <v>40</v>
      </c>
      <c r="B47">
        <v>25</v>
      </c>
      <c r="C47">
        <v>65</v>
      </c>
      <c r="D47">
        <v>70</v>
      </c>
      <c r="E47" t="s">
        <v>168</v>
      </c>
      <c r="F47">
        <v>269.7</v>
      </c>
      <c r="G47" s="2">
        <v>139.4</v>
      </c>
      <c r="U47" s="20"/>
      <c r="V47" s="20"/>
      <c r="W47" s="20">
        <f t="shared" si="21"/>
        <v>0.73582999999999998</v>
      </c>
      <c r="X47" s="20">
        <f t="shared" si="22"/>
        <v>0.72028000000000003</v>
      </c>
      <c r="Y47" s="20">
        <f t="shared" si="20"/>
        <v>1.45611</v>
      </c>
      <c r="Z47">
        <f t="shared" si="7"/>
        <v>1.5</v>
      </c>
    </row>
    <row r="48" spans="1:26">
      <c r="A48">
        <v>41</v>
      </c>
      <c r="B48">
        <v>85</v>
      </c>
      <c r="C48">
        <v>120</v>
      </c>
      <c r="D48">
        <v>100</v>
      </c>
      <c r="E48" t="s">
        <v>158</v>
      </c>
      <c r="F48">
        <v>1026.5</v>
      </c>
      <c r="G48" s="2">
        <v>1134.9000000000001</v>
      </c>
      <c r="U48" s="20"/>
      <c r="V48" s="20"/>
      <c r="W48" s="20">
        <f t="shared" si="21"/>
        <v>2.1737500000000001</v>
      </c>
      <c r="X48" s="20">
        <f t="shared" si="22"/>
        <v>1.9148800000000001</v>
      </c>
      <c r="Y48" s="20">
        <f t="shared" si="20"/>
        <v>4.0886300000000002</v>
      </c>
      <c r="Z48">
        <f t="shared" si="7"/>
        <v>4</v>
      </c>
    </row>
    <row r="49" spans="1:26">
      <c r="A49">
        <v>42</v>
      </c>
      <c r="B49">
        <v>75</v>
      </c>
      <c r="C49">
        <v>137</v>
      </c>
      <c r="D49">
        <v>120</v>
      </c>
      <c r="E49" t="s">
        <v>158</v>
      </c>
      <c r="F49">
        <v>1151.8</v>
      </c>
      <c r="G49" s="2">
        <v>1047</v>
      </c>
      <c r="U49" s="20"/>
      <c r="V49" s="20"/>
      <c r="W49" s="20">
        <f t="shared" si="21"/>
        <v>2.4118199999999996</v>
      </c>
      <c r="X49" s="20">
        <f t="shared" si="22"/>
        <v>1.8094000000000001</v>
      </c>
      <c r="Y49" s="20">
        <f t="shared" si="20"/>
        <v>4.2212199999999998</v>
      </c>
      <c r="Z49">
        <f t="shared" si="7"/>
        <v>4</v>
      </c>
    </row>
    <row r="50" spans="1:26">
      <c r="A50">
        <v>44</v>
      </c>
      <c r="B50">
        <v>85</v>
      </c>
      <c r="C50">
        <v>136</v>
      </c>
      <c r="D50">
        <v>80</v>
      </c>
      <c r="E50" t="s">
        <v>157</v>
      </c>
      <c r="F50">
        <v>659.1</v>
      </c>
      <c r="G50" s="2">
        <v>1309.0999999999999</v>
      </c>
      <c r="U50" s="20"/>
      <c r="V50" s="20"/>
      <c r="W50" s="20">
        <f t="shared" si="21"/>
        <v>1.4756900000000002</v>
      </c>
      <c r="X50" s="20">
        <f t="shared" si="22"/>
        <v>2.1239199999999996</v>
      </c>
      <c r="Y50" s="20">
        <f t="shared" si="20"/>
        <v>3.5996099999999998</v>
      </c>
      <c r="Z50">
        <f t="shared" si="7"/>
        <v>3.5</v>
      </c>
    </row>
    <row r="51" spans="1:26">
      <c r="A51">
        <v>45</v>
      </c>
      <c r="B51">
        <v>95</v>
      </c>
      <c r="C51">
        <v>120</v>
      </c>
      <c r="D51">
        <v>80</v>
      </c>
      <c r="E51" t="s">
        <v>169</v>
      </c>
      <c r="F51">
        <v>584.1</v>
      </c>
      <c r="G51" s="2">
        <v>2695.4</v>
      </c>
      <c r="U51" s="20"/>
      <c r="V51" s="20"/>
      <c r="W51" s="20">
        <f t="shared" si="21"/>
        <v>1.3331900000000001</v>
      </c>
      <c r="X51" s="20">
        <f t="shared" si="22"/>
        <v>3.78748</v>
      </c>
      <c r="Y51" s="20">
        <f t="shared" si="20"/>
        <v>5.1206700000000005</v>
      </c>
      <c r="Z51">
        <f t="shared" si="7"/>
        <v>5</v>
      </c>
    </row>
    <row r="52" spans="1:26">
      <c r="A52">
        <v>46</v>
      </c>
      <c r="B52">
        <v>80</v>
      </c>
      <c r="C52">
        <v>155</v>
      </c>
      <c r="D52">
        <v>90</v>
      </c>
      <c r="E52" t="s">
        <v>173</v>
      </c>
      <c r="F52">
        <v>1009.7</v>
      </c>
      <c r="G52" s="2">
        <v>1054</v>
      </c>
      <c r="U52" s="20"/>
      <c r="V52" s="20"/>
      <c r="W52" s="20">
        <f t="shared" si="21"/>
        <v>2.1418300000000001</v>
      </c>
      <c r="X52" s="20">
        <f t="shared" si="22"/>
        <v>1.8178000000000001</v>
      </c>
      <c r="Y52" s="20">
        <f t="shared" si="20"/>
        <v>3.9596300000000002</v>
      </c>
      <c r="Z52">
        <f t="shared" si="7"/>
        <v>4</v>
      </c>
    </row>
    <row r="53" spans="1:26">
      <c r="A53">
        <v>47</v>
      </c>
      <c r="B53">
        <v>75</v>
      </c>
      <c r="C53">
        <v>150</v>
      </c>
      <c r="D53">
        <v>100</v>
      </c>
      <c r="E53" t="s">
        <v>170</v>
      </c>
      <c r="F53">
        <v>1016.2</v>
      </c>
      <c r="G53" s="2">
        <v>1565</v>
      </c>
      <c r="U53" s="20"/>
      <c r="V53" s="20"/>
      <c r="W53" s="20">
        <f t="shared" si="21"/>
        <v>2.1541800000000002</v>
      </c>
      <c r="X53" s="20">
        <f t="shared" si="22"/>
        <v>2.431</v>
      </c>
      <c r="Y53" s="20">
        <f t="shared" si="20"/>
        <v>4.5851800000000003</v>
      </c>
      <c r="Z53">
        <f t="shared" si="7"/>
        <v>4.5</v>
      </c>
    </row>
    <row r="54" spans="1:26">
      <c r="A54">
        <v>48</v>
      </c>
      <c r="B54">
        <v>80</v>
      </c>
      <c r="C54">
        <v>135</v>
      </c>
      <c r="D54">
        <v>100</v>
      </c>
      <c r="E54" t="s">
        <v>157</v>
      </c>
      <c r="F54">
        <v>621.6</v>
      </c>
      <c r="G54" s="2">
        <v>1639.1</v>
      </c>
      <c r="U54" s="20"/>
      <c r="V54" s="20"/>
      <c r="W54" s="20">
        <f t="shared" si="21"/>
        <v>1.4044400000000001</v>
      </c>
      <c r="X54" s="20">
        <f t="shared" si="22"/>
        <v>2.5199199999999999</v>
      </c>
      <c r="Y54" s="20">
        <f t="shared" si="20"/>
        <v>3.9243600000000001</v>
      </c>
      <c r="Z54">
        <f t="shared" si="7"/>
        <v>4</v>
      </c>
    </row>
    <row r="55" spans="1:26">
      <c r="A55">
        <v>49</v>
      </c>
      <c r="B55">
        <v>55</v>
      </c>
      <c r="C55">
        <v>100</v>
      </c>
      <c r="D55">
        <v>90</v>
      </c>
      <c r="E55" t="s">
        <v>171</v>
      </c>
      <c r="F55">
        <v>293.2</v>
      </c>
      <c r="G55" s="2">
        <v>974.3</v>
      </c>
      <c r="U55" s="20"/>
      <c r="V55" s="20"/>
      <c r="W55" s="20">
        <f t="shared" si="21"/>
        <v>0.78048000000000006</v>
      </c>
      <c r="X55" s="20">
        <f t="shared" si="22"/>
        <v>1.7221599999999997</v>
      </c>
      <c r="Y55" s="20">
        <f t="shared" si="20"/>
        <v>2.5026399999999995</v>
      </c>
      <c r="Z55">
        <f t="shared" si="7"/>
        <v>2.5</v>
      </c>
    </row>
    <row r="56" spans="1:26">
      <c r="A56">
        <v>50</v>
      </c>
      <c r="B56">
        <v>30</v>
      </c>
      <c r="C56">
        <v>85</v>
      </c>
      <c r="D56">
        <v>80</v>
      </c>
      <c r="E56" t="s">
        <v>167</v>
      </c>
      <c r="F56">
        <v>107.5</v>
      </c>
      <c r="G56" s="2">
        <v>579.79999999999995</v>
      </c>
      <c r="U56" s="20"/>
      <c r="V56" s="20"/>
      <c r="W56" s="20">
        <f t="shared" si="21"/>
        <v>0.42764999999999997</v>
      </c>
      <c r="X56" s="20">
        <f t="shared" si="22"/>
        <v>1.2487599999999999</v>
      </c>
      <c r="Y56" s="20">
        <f t="shared" si="20"/>
        <v>1.6764099999999997</v>
      </c>
      <c r="Z56">
        <f t="shared" si="7"/>
        <v>1.5</v>
      </c>
    </row>
    <row r="57" spans="1:26">
      <c r="A57">
        <v>51</v>
      </c>
      <c r="B57">
        <v>25</v>
      </c>
      <c r="C57">
        <v>55</v>
      </c>
      <c r="D57">
        <v>80</v>
      </c>
      <c r="E57" t="s">
        <v>172</v>
      </c>
      <c r="F57">
        <v>46.9</v>
      </c>
      <c r="G57" s="2">
        <v>221.5</v>
      </c>
      <c r="U57" s="20"/>
      <c r="V57" s="20"/>
      <c r="W57" s="20">
        <f t="shared" si="21"/>
        <v>0.31250999999999995</v>
      </c>
      <c r="X57" s="20">
        <f t="shared" si="22"/>
        <v>0.81879999999999997</v>
      </c>
      <c r="Y57" s="20">
        <f t="shared" si="20"/>
        <v>1.13131</v>
      </c>
      <c r="Z57">
        <f t="shared" si="7"/>
        <v>1</v>
      </c>
    </row>
  </sheetData>
  <sortState ref="AC6:AC15">
    <sortCondition ref="AC6"/>
  </sortState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123"/>
  <sheetViews>
    <sheetView workbookViewId="0"/>
  </sheetViews>
  <sheetFormatPr defaultRowHeight="15"/>
  <cols>
    <col min="2" max="2" width="9.140625" style="19"/>
    <col min="33" max="33" width="9.140625" style="19"/>
  </cols>
  <sheetData>
    <row r="1" spans="1:27">
      <c r="A1" t="s">
        <v>166</v>
      </c>
      <c r="B1" s="19" t="s">
        <v>33</v>
      </c>
      <c r="C1" t="s">
        <v>180</v>
      </c>
    </row>
    <row r="2" spans="1:27">
      <c r="A2">
        <v>1</v>
      </c>
      <c r="B2" s="19">
        <v>1</v>
      </c>
      <c r="C2">
        <v>109</v>
      </c>
      <c r="D2">
        <v>90</v>
      </c>
      <c r="E2">
        <v>97</v>
      </c>
      <c r="F2">
        <v>120</v>
      </c>
      <c r="G2">
        <v>125</v>
      </c>
      <c r="H2">
        <v>114</v>
      </c>
      <c r="I2">
        <v>104</v>
      </c>
      <c r="J2">
        <v>117</v>
      </c>
      <c r="K2">
        <v>71</v>
      </c>
      <c r="L2">
        <v>98</v>
      </c>
      <c r="M2">
        <v>109</v>
      </c>
      <c r="N2">
        <v>103</v>
      </c>
      <c r="O2">
        <v>129</v>
      </c>
      <c r="P2">
        <v>134</v>
      </c>
      <c r="Q2">
        <v>128</v>
      </c>
      <c r="R2">
        <v>102</v>
      </c>
      <c r="S2">
        <v>136</v>
      </c>
      <c r="T2">
        <v>124</v>
      </c>
    </row>
    <row r="3" spans="1:27">
      <c r="A3">
        <v>1</v>
      </c>
      <c r="B3" s="19">
        <v>2</v>
      </c>
      <c r="C3">
        <v>100</v>
      </c>
      <c r="D3">
        <v>86</v>
      </c>
      <c r="E3">
        <v>80</v>
      </c>
      <c r="F3">
        <v>100</v>
      </c>
      <c r="G3">
        <v>125</v>
      </c>
      <c r="H3">
        <v>101</v>
      </c>
      <c r="I3">
        <v>120</v>
      </c>
      <c r="J3">
        <v>106</v>
      </c>
      <c r="K3">
        <v>130</v>
      </c>
      <c r="L3">
        <v>120</v>
      </c>
      <c r="M3">
        <v>112</v>
      </c>
      <c r="N3">
        <v>105</v>
      </c>
      <c r="O3">
        <v>120</v>
      </c>
      <c r="P3">
        <v>103</v>
      </c>
    </row>
    <row r="4" spans="1:27">
      <c r="A4">
        <v>2</v>
      </c>
      <c r="B4" s="19">
        <v>1</v>
      </c>
      <c r="C4">
        <v>77</v>
      </c>
      <c r="D4">
        <v>104</v>
      </c>
      <c r="E4">
        <v>92</v>
      </c>
      <c r="F4">
        <v>90</v>
      </c>
      <c r="G4">
        <v>83</v>
      </c>
      <c r="H4">
        <v>85</v>
      </c>
      <c r="I4">
        <v>78</v>
      </c>
      <c r="J4">
        <v>66</v>
      </c>
      <c r="K4">
        <v>122</v>
      </c>
      <c r="L4">
        <v>96</v>
      </c>
      <c r="M4">
        <v>83</v>
      </c>
      <c r="N4">
        <v>118</v>
      </c>
      <c r="O4">
        <v>84</v>
      </c>
      <c r="P4">
        <v>84</v>
      </c>
      <c r="Q4">
        <v>72</v>
      </c>
      <c r="R4">
        <v>87</v>
      </c>
      <c r="S4">
        <v>107</v>
      </c>
      <c r="T4">
        <v>110</v>
      </c>
      <c r="U4">
        <v>98</v>
      </c>
      <c r="V4">
        <v>111</v>
      </c>
      <c r="W4">
        <v>71</v>
      </c>
      <c r="X4">
        <v>91</v>
      </c>
      <c r="Y4">
        <v>90</v>
      </c>
      <c r="Z4">
        <v>103</v>
      </c>
      <c r="AA4">
        <v>109</v>
      </c>
    </row>
    <row r="5" spans="1:27">
      <c r="A5">
        <v>2</v>
      </c>
      <c r="B5" s="19">
        <v>2</v>
      </c>
      <c r="C5">
        <v>107</v>
      </c>
      <c r="D5">
        <v>97</v>
      </c>
      <c r="E5">
        <v>100</v>
      </c>
      <c r="F5">
        <v>92</v>
      </c>
      <c r="G5">
        <v>83</v>
      </c>
      <c r="H5">
        <v>89</v>
      </c>
      <c r="I5">
        <v>115</v>
      </c>
      <c r="J5">
        <v>123</v>
      </c>
      <c r="K5">
        <v>102</v>
      </c>
      <c r="L5">
        <v>75</v>
      </c>
      <c r="M5">
        <v>76</v>
      </c>
      <c r="N5">
        <v>97</v>
      </c>
      <c r="O5">
        <v>71</v>
      </c>
      <c r="P5">
        <v>112</v>
      </c>
      <c r="Q5">
        <v>66</v>
      </c>
      <c r="R5">
        <v>73</v>
      </c>
      <c r="S5">
        <v>93</v>
      </c>
      <c r="T5">
        <v>64</v>
      </c>
      <c r="U5">
        <v>98</v>
      </c>
      <c r="V5">
        <v>86</v>
      </c>
      <c r="W5">
        <v>89</v>
      </c>
    </row>
    <row r="6" spans="1:27">
      <c r="A6">
        <v>3</v>
      </c>
      <c r="B6" s="19">
        <v>1</v>
      </c>
      <c r="C6">
        <v>76</v>
      </c>
      <c r="D6">
        <v>90</v>
      </c>
      <c r="E6">
        <v>74</v>
      </c>
      <c r="F6">
        <v>81</v>
      </c>
      <c r="G6">
        <v>86</v>
      </c>
      <c r="H6">
        <v>70</v>
      </c>
      <c r="I6">
        <v>92</v>
      </c>
      <c r="J6">
        <v>100</v>
      </c>
      <c r="K6">
        <v>102</v>
      </c>
      <c r="L6">
        <v>90</v>
      </c>
      <c r="M6">
        <v>90</v>
      </c>
      <c r="N6">
        <v>86</v>
      </c>
      <c r="O6">
        <v>65</v>
      </c>
      <c r="P6">
        <v>84</v>
      </c>
      <c r="Q6">
        <v>92</v>
      </c>
      <c r="R6">
        <v>107</v>
      </c>
      <c r="S6">
        <v>80</v>
      </c>
      <c r="T6">
        <v>92</v>
      </c>
      <c r="U6">
        <v>84</v>
      </c>
      <c r="V6">
        <v>81</v>
      </c>
      <c r="W6">
        <v>99</v>
      </c>
      <c r="X6">
        <v>100</v>
      </c>
      <c r="Y6">
        <v>71</v>
      </c>
      <c r="Z6">
        <v>78</v>
      </c>
    </row>
    <row r="7" spans="1:27">
      <c r="A7">
        <v>3</v>
      </c>
      <c r="B7" s="19">
        <v>2</v>
      </c>
      <c r="C7">
        <v>80</v>
      </c>
      <c r="D7">
        <v>82</v>
      </c>
      <c r="E7">
        <v>83</v>
      </c>
      <c r="F7">
        <v>74</v>
      </c>
      <c r="G7">
        <v>89</v>
      </c>
      <c r="H7">
        <v>70</v>
      </c>
      <c r="I7">
        <v>81</v>
      </c>
      <c r="J7">
        <v>83</v>
      </c>
      <c r="K7">
        <v>86</v>
      </c>
      <c r="L7">
        <v>87</v>
      </c>
      <c r="M7">
        <v>70</v>
      </c>
      <c r="N7">
        <v>104</v>
      </c>
      <c r="O7">
        <v>83</v>
      </c>
      <c r="P7">
        <v>96</v>
      </c>
      <c r="Q7">
        <v>70</v>
      </c>
      <c r="R7">
        <v>71</v>
      </c>
      <c r="S7">
        <v>102</v>
      </c>
      <c r="T7">
        <v>92</v>
      </c>
      <c r="U7">
        <v>76</v>
      </c>
      <c r="V7">
        <v>88</v>
      </c>
      <c r="W7">
        <v>107</v>
      </c>
    </row>
    <row r="8" spans="1:27">
      <c r="A8">
        <v>4</v>
      </c>
      <c r="B8" s="19">
        <v>1</v>
      </c>
      <c r="C8">
        <v>62</v>
      </c>
      <c r="D8">
        <v>54</v>
      </c>
      <c r="E8">
        <v>63</v>
      </c>
      <c r="F8">
        <v>90</v>
      </c>
      <c r="G8">
        <v>71</v>
      </c>
      <c r="H8">
        <v>72</v>
      </c>
      <c r="I8">
        <v>71</v>
      </c>
      <c r="J8">
        <v>80</v>
      </c>
      <c r="K8">
        <v>102</v>
      </c>
      <c r="L8">
        <v>67</v>
      </c>
      <c r="M8">
        <v>79</v>
      </c>
      <c r="N8">
        <v>80</v>
      </c>
      <c r="O8">
        <v>75</v>
      </c>
      <c r="P8">
        <v>110</v>
      </c>
      <c r="Q8">
        <v>69</v>
      </c>
    </row>
    <row r="9" spans="1:27">
      <c r="A9">
        <v>4</v>
      </c>
      <c r="B9" s="19">
        <v>2</v>
      </c>
      <c r="C9">
        <v>75</v>
      </c>
      <c r="D9">
        <v>89</v>
      </c>
      <c r="E9">
        <v>78</v>
      </c>
      <c r="F9">
        <v>90</v>
      </c>
      <c r="G9">
        <v>76</v>
      </c>
      <c r="H9">
        <v>115</v>
      </c>
      <c r="I9">
        <v>80</v>
      </c>
      <c r="J9">
        <v>77</v>
      </c>
      <c r="K9">
        <v>72</v>
      </c>
      <c r="L9">
        <v>115</v>
      </c>
      <c r="M9">
        <v>106</v>
      </c>
      <c r="N9">
        <v>110</v>
      </c>
      <c r="O9">
        <v>69</v>
      </c>
      <c r="P9">
        <v>73</v>
      </c>
      <c r="Q9">
        <v>94</v>
      </c>
    </row>
    <row r="10" spans="1:27">
      <c r="A10">
        <v>5</v>
      </c>
      <c r="B10" s="19">
        <v>1</v>
      </c>
      <c r="C10">
        <v>91</v>
      </c>
      <c r="D10">
        <v>52</v>
      </c>
      <c r="E10">
        <v>90</v>
      </c>
      <c r="F10">
        <v>110</v>
      </c>
      <c r="G10">
        <v>70</v>
      </c>
      <c r="H10">
        <v>103</v>
      </c>
      <c r="I10">
        <v>105</v>
      </c>
      <c r="J10">
        <v>90</v>
      </c>
      <c r="K10">
        <v>99</v>
      </c>
      <c r="L10">
        <v>150</v>
      </c>
      <c r="M10">
        <v>82</v>
      </c>
      <c r="N10">
        <v>81</v>
      </c>
      <c r="O10">
        <v>73</v>
      </c>
      <c r="P10">
        <v>133</v>
      </c>
      <c r="Q10">
        <v>85</v>
      </c>
      <c r="R10">
        <v>68</v>
      </c>
      <c r="S10">
        <v>93</v>
      </c>
      <c r="T10">
        <v>60</v>
      </c>
      <c r="U10">
        <v>89</v>
      </c>
    </row>
    <row r="11" spans="1:27">
      <c r="A11">
        <v>5</v>
      </c>
      <c r="B11" s="19">
        <v>2</v>
      </c>
      <c r="C11">
        <v>112</v>
      </c>
      <c r="D11">
        <v>93</v>
      </c>
      <c r="E11">
        <v>115</v>
      </c>
      <c r="F11">
        <v>82</v>
      </c>
      <c r="G11">
        <v>91</v>
      </c>
      <c r="H11">
        <v>96</v>
      </c>
      <c r="I11">
        <v>105</v>
      </c>
      <c r="J11">
        <v>87</v>
      </c>
      <c r="K11">
        <v>99</v>
      </c>
      <c r="L11">
        <v>110</v>
      </c>
      <c r="M11">
        <v>106</v>
      </c>
      <c r="N11">
        <v>61</v>
      </c>
      <c r="O11">
        <v>78</v>
      </c>
      <c r="P11">
        <v>103</v>
      </c>
      <c r="Q11">
        <v>115</v>
      </c>
      <c r="R11">
        <v>140</v>
      </c>
      <c r="S11">
        <v>100</v>
      </c>
    </row>
    <row r="12" spans="1:27">
      <c r="A12">
        <v>6</v>
      </c>
      <c r="B12" s="19">
        <v>1</v>
      </c>
      <c r="C12">
        <v>80</v>
      </c>
      <c r="D12">
        <v>120</v>
      </c>
      <c r="E12">
        <v>115</v>
      </c>
      <c r="F12">
        <v>100</v>
      </c>
      <c r="G12">
        <v>120</v>
      </c>
      <c r="H12">
        <v>150</v>
      </c>
      <c r="I12">
        <v>152</v>
      </c>
      <c r="J12">
        <v>80</v>
      </c>
      <c r="K12">
        <v>110</v>
      </c>
      <c r="L12">
        <v>125</v>
      </c>
      <c r="M12">
        <v>115</v>
      </c>
      <c r="N12">
        <v>82</v>
      </c>
      <c r="O12">
        <v>95</v>
      </c>
      <c r="P12">
        <v>95</v>
      </c>
      <c r="Q12">
        <v>100</v>
      </c>
      <c r="R12">
        <v>100</v>
      </c>
      <c r="S12">
        <v>113</v>
      </c>
    </row>
    <row r="13" spans="1:27">
      <c r="A13">
        <v>6</v>
      </c>
      <c r="B13" s="19">
        <v>2</v>
      </c>
      <c r="C13">
        <v>120</v>
      </c>
      <c r="D13">
        <v>120</v>
      </c>
      <c r="E13">
        <v>80</v>
      </c>
      <c r="F13">
        <v>105</v>
      </c>
      <c r="G13">
        <v>125</v>
      </c>
      <c r="H13">
        <v>70</v>
      </c>
      <c r="I13">
        <v>85</v>
      </c>
      <c r="J13">
        <v>88</v>
      </c>
      <c r="K13">
        <v>86</v>
      </c>
      <c r="L13">
        <v>125</v>
      </c>
      <c r="M13">
        <v>100</v>
      </c>
      <c r="N13">
        <v>95</v>
      </c>
      <c r="O13">
        <v>125</v>
      </c>
      <c r="P13">
        <v>100</v>
      </c>
      <c r="Q13">
        <v>160</v>
      </c>
      <c r="R13">
        <v>90</v>
      </c>
      <c r="S13">
        <v>95</v>
      </c>
      <c r="T13">
        <v>95</v>
      </c>
      <c r="U13">
        <v>150</v>
      </c>
    </row>
    <row r="14" spans="1:27">
      <c r="A14">
        <v>7</v>
      </c>
      <c r="B14" s="19">
        <v>1</v>
      </c>
      <c r="C14">
        <v>125</v>
      </c>
      <c r="D14">
        <v>112</v>
      </c>
      <c r="E14">
        <v>86</v>
      </c>
      <c r="F14">
        <v>118</v>
      </c>
      <c r="G14">
        <v>120</v>
      </c>
      <c r="H14">
        <v>88</v>
      </c>
      <c r="I14">
        <v>105</v>
      </c>
      <c r="J14">
        <v>114</v>
      </c>
      <c r="K14">
        <v>81</v>
      </c>
      <c r="L14">
        <v>120</v>
      </c>
      <c r="M14">
        <v>127</v>
      </c>
      <c r="N14">
        <v>83</v>
      </c>
      <c r="O14">
        <v>70</v>
      </c>
      <c r="P14">
        <v>104</v>
      </c>
      <c r="Q14">
        <v>120</v>
      </c>
      <c r="R14">
        <v>121</v>
      </c>
      <c r="S14">
        <v>118</v>
      </c>
    </row>
    <row r="15" spans="1:27">
      <c r="A15">
        <v>7</v>
      </c>
      <c r="B15" s="19">
        <v>2</v>
      </c>
      <c r="C15">
        <v>103</v>
      </c>
      <c r="D15">
        <v>116</v>
      </c>
      <c r="E15">
        <v>127</v>
      </c>
      <c r="F15">
        <v>115</v>
      </c>
      <c r="G15">
        <v>99</v>
      </c>
      <c r="H15">
        <v>125</v>
      </c>
      <c r="I15">
        <v>96</v>
      </c>
      <c r="J15">
        <v>114</v>
      </c>
      <c r="K15">
        <v>111</v>
      </c>
      <c r="L15">
        <v>143</v>
      </c>
      <c r="M15">
        <v>98</v>
      </c>
      <c r="N15">
        <v>85</v>
      </c>
      <c r="O15">
        <v>115</v>
      </c>
      <c r="P15">
        <v>92</v>
      </c>
      <c r="Q15">
        <v>93</v>
      </c>
      <c r="R15">
        <v>134</v>
      </c>
      <c r="S15">
        <v>102</v>
      </c>
      <c r="T15">
        <v>105</v>
      </c>
      <c r="U15">
        <v>98</v>
      </c>
      <c r="V15">
        <v>108</v>
      </c>
      <c r="W15">
        <v>110</v>
      </c>
    </row>
    <row r="16" spans="1:27">
      <c r="A16">
        <v>8</v>
      </c>
      <c r="B16" s="19">
        <v>1</v>
      </c>
      <c r="C16">
        <v>111</v>
      </c>
      <c r="D16">
        <v>54</v>
      </c>
      <c r="E16">
        <v>72</v>
      </c>
      <c r="F16">
        <v>72</v>
      </c>
      <c r="G16">
        <v>50</v>
      </c>
      <c r="H16">
        <v>35</v>
      </c>
      <c r="I16">
        <v>65</v>
      </c>
      <c r="J16">
        <v>120</v>
      </c>
      <c r="K16">
        <v>37</v>
      </c>
      <c r="L16">
        <v>40</v>
      </c>
      <c r="M16">
        <v>110</v>
      </c>
      <c r="N16">
        <v>65</v>
      </c>
      <c r="O16">
        <v>80</v>
      </c>
      <c r="P16">
        <v>70</v>
      </c>
      <c r="Q16">
        <v>95</v>
      </c>
    </row>
    <row r="17" spans="1:32">
      <c r="A17">
        <v>8</v>
      </c>
      <c r="B17" s="19">
        <v>2</v>
      </c>
      <c r="C17">
        <v>52</v>
      </c>
      <c r="D17">
        <v>100</v>
      </c>
      <c r="E17">
        <v>85</v>
      </c>
      <c r="F17">
        <v>115</v>
      </c>
      <c r="G17">
        <v>75</v>
      </c>
      <c r="H17">
        <v>85</v>
      </c>
      <c r="I17">
        <v>90</v>
      </c>
      <c r="J17">
        <v>85</v>
      </c>
      <c r="K17">
        <v>70</v>
      </c>
      <c r="L17">
        <v>110</v>
      </c>
      <c r="M17">
        <v>40</v>
      </c>
      <c r="N17">
        <v>60</v>
      </c>
      <c r="O17">
        <v>118</v>
      </c>
      <c r="P17">
        <v>55</v>
      </c>
      <c r="Q17">
        <v>60</v>
      </c>
      <c r="R17">
        <v>90</v>
      </c>
      <c r="S17">
        <v>115</v>
      </c>
      <c r="T17">
        <v>120</v>
      </c>
      <c r="U17">
        <v>85</v>
      </c>
      <c r="V17">
        <v>95</v>
      </c>
      <c r="W17">
        <v>100</v>
      </c>
      <c r="X17">
        <v>100</v>
      </c>
      <c r="Y17">
        <v>65</v>
      </c>
      <c r="Z17">
        <v>100</v>
      </c>
      <c r="AA17">
        <v>110</v>
      </c>
      <c r="AB17">
        <v>110</v>
      </c>
      <c r="AC17">
        <v>50</v>
      </c>
    </row>
    <row r="18" spans="1:32">
      <c r="A18">
        <v>9</v>
      </c>
      <c r="B18" s="19">
        <v>1</v>
      </c>
      <c r="C18">
        <v>45</v>
      </c>
      <c r="D18">
        <v>70</v>
      </c>
      <c r="E18">
        <v>75</v>
      </c>
      <c r="F18">
        <v>82</v>
      </c>
      <c r="G18">
        <v>85</v>
      </c>
      <c r="H18">
        <v>45</v>
      </c>
      <c r="I18">
        <v>29</v>
      </c>
      <c r="J18">
        <v>43</v>
      </c>
      <c r="K18">
        <v>49</v>
      </c>
      <c r="L18">
        <v>23</v>
      </c>
      <c r="M18">
        <v>80</v>
      </c>
      <c r="N18">
        <v>76</v>
      </c>
      <c r="O18">
        <v>72</v>
      </c>
      <c r="P18">
        <v>65</v>
      </c>
      <c r="Q18">
        <v>82</v>
      </c>
      <c r="R18">
        <v>102</v>
      </c>
    </row>
    <row r="19" spans="1:32">
      <c r="A19">
        <v>9</v>
      </c>
      <c r="B19" s="19">
        <v>2</v>
      </c>
      <c r="C19">
        <v>56</v>
      </c>
      <c r="D19">
        <v>32</v>
      </c>
      <c r="E19">
        <v>85</v>
      </c>
      <c r="F19">
        <v>67</v>
      </c>
      <c r="G19">
        <v>47</v>
      </c>
      <c r="H19">
        <v>56</v>
      </c>
      <c r="I19">
        <v>45</v>
      </c>
      <c r="J19">
        <v>51</v>
      </c>
      <c r="K19">
        <v>30</v>
      </c>
      <c r="L19">
        <v>46</v>
      </c>
      <c r="M19">
        <v>80</v>
      </c>
      <c r="N19">
        <v>67</v>
      </c>
      <c r="O19">
        <v>38</v>
      </c>
      <c r="P19">
        <v>66</v>
      </c>
      <c r="Q19">
        <v>64</v>
      </c>
      <c r="R19">
        <v>44</v>
      </c>
      <c r="S19">
        <v>78</v>
      </c>
    </row>
    <row r="20" spans="1:32">
      <c r="A20">
        <v>10</v>
      </c>
      <c r="B20" s="19">
        <v>1</v>
      </c>
      <c r="C20">
        <v>85</v>
      </c>
      <c r="D20">
        <v>40</v>
      </c>
      <c r="E20">
        <v>70</v>
      </c>
      <c r="F20">
        <v>50</v>
      </c>
      <c r="G20">
        <v>70</v>
      </c>
      <c r="H20">
        <v>45</v>
      </c>
      <c r="I20">
        <v>95</v>
      </c>
      <c r="J20">
        <v>75</v>
      </c>
      <c r="K20">
        <v>95</v>
      </c>
      <c r="L20">
        <v>100</v>
      </c>
      <c r="M20">
        <v>75</v>
      </c>
      <c r="N20">
        <v>50</v>
      </c>
      <c r="O20">
        <v>45</v>
      </c>
      <c r="P20">
        <v>105</v>
      </c>
      <c r="Q20">
        <v>50</v>
      </c>
      <c r="R20">
        <v>70</v>
      </c>
      <c r="S20">
        <v>45</v>
      </c>
      <c r="T20">
        <v>80</v>
      </c>
      <c r="U20">
        <v>50</v>
      </c>
      <c r="V20">
        <v>50</v>
      </c>
      <c r="W20">
        <v>70</v>
      </c>
      <c r="X20">
        <v>55</v>
      </c>
      <c r="Y20">
        <v>55</v>
      </c>
      <c r="Z20">
        <v>85</v>
      </c>
      <c r="AA20">
        <v>70</v>
      </c>
      <c r="AB20">
        <v>40</v>
      </c>
      <c r="AC20">
        <v>65</v>
      </c>
      <c r="AD20">
        <v>75</v>
      </c>
      <c r="AE20">
        <v>65</v>
      </c>
      <c r="AF20">
        <v>40</v>
      </c>
    </row>
    <row r="21" spans="1:32">
      <c r="A21">
        <v>10</v>
      </c>
      <c r="B21" s="19">
        <v>2</v>
      </c>
      <c r="C21">
        <v>40</v>
      </c>
      <c r="D21">
        <v>50</v>
      </c>
      <c r="E21">
        <v>60</v>
      </c>
      <c r="F21">
        <v>50</v>
      </c>
      <c r="G21">
        <v>50</v>
      </c>
      <c r="H21">
        <v>50</v>
      </c>
      <c r="I21">
        <v>70</v>
      </c>
      <c r="J21">
        <v>80</v>
      </c>
      <c r="K21">
        <v>70</v>
      </c>
      <c r="L21">
        <v>55</v>
      </c>
      <c r="M21">
        <v>55</v>
      </c>
      <c r="N21">
        <v>60</v>
      </c>
    </row>
    <row r="22" spans="1:32">
      <c r="A22">
        <v>11</v>
      </c>
      <c r="B22" s="19">
        <v>1</v>
      </c>
      <c r="C22">
        <v>95</v>
      </c>
      <c r="D22">
        <v>38</v>
      </c>
      <c r="E22">
        <v>88</v>
      </c>
      <c r="F22">
        <v>127</v>
      </c>
      <c r="G22">
        <v>60</v>
      </c>
      <c r="H22">
        <v>62</v>
      </c>
      <c r="I22">
        <v>59</v>
      </c>
      <c r="J22">
        <v>86</v>
      </c>
      <c r="K22">
        <v>54</v>
      </c>
      <c r="L22">
        <v>112</v>
      </c>
      <c r="M22">
        <v>53</v>
      </c>
      <c r="N22">
        <v>80</v>
      </c>
      <c r="O22">
        <v>76</v>
      </c>
      <c r="P22">
        <v>75</v>
      </c>
      <c r="Q22">
        <v>65</v>
      </c>
      <c r="R22">
        <v>33</v>
      </c>
      <c r="S22">
        <v>41</v>
      </c>
      <c r="T22">
        <v>48</v>
      </c>
      <c r="U22">
        <v>75</v>
      </c>
      <c r="V22">
        <v>58</v>
      </c>
      <c r="W22">
        <v>55</v>
      </c>
      <c r="X22">
        <v>60</v>
      </c>
      <c r="Y22">
        <v>60</v>
      </c>
      <c r="Z22">
        <v>71</v>
      </c>
    </row>
    <row r="23" spans="1:32">
      <c r="A23">
        <v>11</v>
      </c>
      <c r="B23" s="19">
        <v>2</v>
      </c>
      <c r="C23">
        <v>75</v>
      </c>
      <c r="D23">
        <v>72</v>
      </c>
      <c r="E23">
        <v>46</v>
      </c>
      <c r="F23">
        <v>73</v>
      </c>
      <c r="G23">
        <v>45</v>
      </c>
      <c r="H23">
        <v>41</v>
      </c>
      <c r="I23">
        <v>94</v>
      </c>
      <c r="J23">
        <v>79</v>
      </c>
      <c r="K23">
        <v>70</v>
      </c>
      <c r="L23">
        <v>72</v>
      </c>
      <c r="M23">
        <v>85</v>
      </c>
      <c r="N23">
        <v>75</v>
      </c>
      <c r="O23">
        <v>56</v>
      </c>
      <c r="P23">
        <v>64</v>
      </c>
      <c r="Q23">
        <v>97</v>
      </c>
      <c r="R23">
        <v>72</v>
      </c>
      <c r="S23">
        <v>78</v>
      </c>
      <c r="T23">
        <v>52</v>
      </c>
    </row>
    <row r="24" spans="1:32">
      <c r="A24">
        <v>12</v>
      </c>
      <c r="B24" s="19">
        <v>1</v>
      </c>
      <c r="C24">
        <v>85</v>
      </c>
      <c r="D24">
        <v>120</v>
      </c>
      <c r="E24">
        <v>120</v>
      </c>
      <c r="F24">
        <v>100</v>
      </c>
      <c r="G24">
        <v>95</v>
      </c>
      <c r="H24">
        <v>100</v>
      </c>
      <c r="I24">
        <v>85</v>
      </c>
      <c r="J24">
        <v>120</v>
      </c>
      <c r="K24">
        <v>105</v>
      </c>
      <c r="L24">
        <v>110</v>
      </c>
      <c r="M24">
        <v>105</v>
      </c>
      <c r="N24">
        <v>50</v>
      </c>
      <c r="O24">
        <v>70</v>
      </c>
      <c r="P24">
        <v>105</v>
      </c>
      <c r="Q24">
        <v>95</v>
      </c>
      <c r="R24">
        <v>135</v>
      </c>
      <c r="S24">
        <v>80</v>
      </c>
      <c r="T24">
        <v>105</v>
      </c>
    </row>
    <row r="25" spans="1:32">
      <c r="A25">
        <v>12</v>
      </c>
      <c r="B25" s="19">
        <v>2</v>
      </c>
      <c r="C25">
        <v>120</v>
      </c>
      <c r="D25">
        <v>115</v>
      </c>
      <c r="E25">
        <v>120</v>
      </c>
      <c r="F25">
        <v>125</v>
      </c>
      <c r="G25">
        <v>110</v>
      </c>
      <c r="H25">
        <v>105</v>
      </c>
      <c r="I25">
        <v>110</v>
      </c>
      <c r="J25">
        <v>115</v>
      </c>
      <c r="K25">
        <v>110</v>
      </c>
      <c r="L25">
        <v>110</v>
      </c>
      <c r="M25">
        <v>130</v>
      </c>
      <c r="N25">
        <v>145</v>
      </c>
      <c r="O25">
        <v>115</v>
      </c>
      <c r="P25">
        <v>100</v>
      </c>
    </row>
    <row r="26" spans="1:32">
      <c r="A26">
        <v>13</v>
      </c>
      <c r="B26" s="19">
        <v>1</v>
      </c>
      <c r="C26">
        <v>141</v>
      </c>
      <c r="D26">
        <v>121</v>
      </c>
      <c r="E26">
        <v>93</v>
      </c>
      <c r="F26">
        <v>139</v>
      </c>
      <c r="G26">
        <v>69</v>
      </c>
      <c r="H26">
        <v>90</v>
      </c>
      <c r="I26">
        <v>97</v>
      </c>
      <c r="J26">
        <v>60</v>
      </c>
      <c r="K26">
        <v>126</v>
      </c>
      <c r="L26">
        <v>110</v>
      </c>
      <c r="M26">
        <v>100</v>
      </c>
      <c r="N26">
        <v>56</v>
      </c>
      <c r="O26">
        <v>63</v>
      </c>
      <c r="P26">
        <v>109</v>
      </c>
      <c r="Q26">
        <v>118</v>
      </c>
      <c r="R26">
        <v>94</v>
      </c>
      <c r="S26">
        <v>92</v>
      </c>
      <c r="T26">
        <v>104</v>
      </c>
      <c r="U26">
        <v>78</v>
      </c>
      <c r="V26">
        <v>74</v>
      </c>
      <c r="W26">
        <v>96</v>
      </c>
      <c r="X26">
        <v>90</v>
      </c>
      <c r="Y26">
        <v>64</v>
      </c>
      <c r="Z26">
        <v>118</v>
      </c>
      <c r="AA26">
        <v>118</v>
      </c>
    </row>
    <row r="27" spans="1:32">
      <c r="A27">
        <v>13</v>
      </c>
      <c r="B27" s="19">
        <v>2</v>
      </c>
      <c r="C27">
        <v>95</v>
      </c>
      <c r="D27">
        <v>103</v>
      </c>
      <c r="E27">
        <v>130</v>
      </c>
      <c r="F27">
        <v>120</v>
      </c>
      <c r="G27">
        <v>109</v>
      </c>
      <c r="H27">
        <v>93</v>
      </c>
      <c r="I27">
        <v>90</v>
      </c>
      <c r="J27">
        <v>110</v>
      </c>
      <c r="K27">
        <v>106</v>
      </c>
      <c r="L27">
        <v>109</v>
      </c>
      <c r="M27">
        <v>108</v>
      </c>
      <c r="N27">
        <v>106</v>
      </c>
      <c r="O27">
        <v>109</v>
      </c>
      <c r="P27">
        <v>119</v>
      </c>
      <c r="Q27">
        <v>110</v>
      </c>
    </row>
    <row r="28" spans="1:32">
      <c r="A28">
        <v>14</v>
      </c>
      <c r="B28" s="19">
        <v>1</v>
      </c>
      <c r="C28">
        <v>47</v>
      </c>
      <c r="D28">
        <v>50</v>
      </c>
      <c r="E28">
        <v>71</v>
      </c>
      <c r="F28">
        <v>46</v>
      </c>
      <c r="G28">
        <v>56</v>
      </c>
      <c r="H28">
        <v>57</v>
      </c>
      <c r="I28">
        <v>40</v>
      </c>
      <c r="J28">
        <v>52</v>
      </c>
      <c r="K28">
        <v>40</v>
      </c>
      <c r="L28">
        <v>82</v>
      </c>
      <c r="M28">
        <v>93</v>
      </c>
      <c r="N28">
        <v>32</v>
      </c>
      <c r="O28">
        <v>45</v>
      </c>
      <c r="P28">
        <v>58</v>
      </c>
      <c r="Q28">
        <v>37</v>
      </c>
      <c r="R28">
        <v>44</v>
      </c>
      <c r="S28">
        <v>48</v>
      </c>
      <c r="T28">
        <v>70</v>
      </c>
      <c r="U28">
        <v>80</v>
      </c>
      <c r="V28">
        <v>44</v>
      </c>
      <c r="W28">
        <v>60</v>
      </c>
      <c r="X28">
        <v>30</v>
      </c>
    </row>
    <row r="29" spans="1:32">
      <c r="A29">
        <v>14</v>
      </c>
      <c r="B29" s="19">
        <v>2</v>
      </c>
      <c r="C29">
        <v>63</v>
      </c>
      <c r="D29">
        <v>62</v>
      </c>
      <c r="E29">
        <v>59</v>
      </c>
      <c r="F29">
        <v>93</v>
      </c>
      <c r="G29">
        <v>73</v>
      </c>
      <c r="H29">
        <v>57</v>
      </c>
      <c r="I29">
        <v>53</v>
      </c>
      <c r="J29">
        <v>58</v>
      </c>
      <c r="K29">
        <v>60</v>
      </c>
      <c r="L29">
        <v>83</v>
      </c>
      <c r="M29">
        <v>75</v>
      </c>
      <c r="N29">
        <v>62</v>
      </c>
      <c r="O29">
        <v>80</v>
      </c>
      <c r="P29">
        <v>60</v>
      </c>
      <c r="Q29">
        <v>65</v>
      </c>
      <c r="R29">
        <v>60</v>
      </c>
      <c r="S29">
        <v>50</v>
      </c>
      <c r="T29">
        <v>64</v>
      </c>
      <c r="U29">
        <v>62</v>
      </c>
      <c r="V29">
        <v>70</v>
      </c>
      <c r="W29">
        <v>100</v>
      </c>
      <c r="X29">
        <v>53</v>
      </c>
      <c r="Y29">
        <v>70</v>
      </c>
    </row>
    <row r="30" spans="1:32">
      <c r="A30">
        <v>15</v>
      </c>
      <c r="B30" s="19">
        <v>1</v>
      </c>
      <c r="C30">
        <v>45</v>
      </c>
      <c r="D30">
        <v>50</v>
      </c>
      <c r="E30">
        <v>70</v>
      </c>
      <c r="F30">
        <v>50</v>
      </c>
      <c r="G30">
        <v>65</v>
      </c>
      <c r="H30">
        <v>60</v>
      </c>
      <c r="I30">
        <v>55</v>
      </c>
      <c r="J30">
        <v>70</v>
      </c>
      <c r="K30">
        <v>100</v>
      </c>
      <c r="L30">
        <v>50</v>
      </c>
      <c r="M30">
        <v>45</v>
      </c>
      <c r="N30">
        <v>35</v>
      </c>
      <c r="O30">
        <v>55</v>
      </c>
      <c r="P30">
        <v>65</v>
      </c>
      <c r="Q30">
        <v>50</v>
      </c>
    </row>
    <row r="31" spans="1:32">
      <c r="A31">
        <v>15</v>
      </c>
      <c r="B31" s="19">
        <v>2</v>
      </c>
      <c r="C31">
        <v>70</v>
      </c>
      <c r="D31">
        <v>50</v>
      </c>
      <c r="E31">
        <v>110</v>
      </c>
      <c r="F31">
        <v>45</v>
      </c>
      <c r="G31">
        <v>80</v>
      </c>
      <c r="H31">
        <v>70</v>
      </c>
      <c r="I31">
        <v>60</v>
      </c>
      <c r="J31">
        <v>65</v>
      </c>
      <c r="K31">
        <v>50</v>
      </c>
      <c r="L31">
        <v>70</v>
      </c>
      <c r="M31">
        <v>43</v>
      </c>
      <c r="N31">
        <v>48</v>
      </c>
      <c r="O31">
        <v>50</v>
      </c>
      <c r="P31">
        <v>70</v>
      </c>
      <c r="Q31">
        <v>50</v>
      </c>
      <c r="R31">
        <v>120</v>
      </c>
      <c r="S31">
        <v>85</v>
      </c>
      <c r="T31">
        <v>95</v>
      </c>
      <c r="U31">
        <v>70</v>
      </c>
    </row>
    <row r="32" spans="1:32">
      <c r="A32">
        <v>16</v>
      </c>
      <c r="B32" s="19">
        <v>1</v>
      </c>
      <c r="C32">
        <v>70</v>
      </c>
      <c r="D32">
        <v>55</v>
      </c>
      <c r="E32">
        <v>62</v>
      </c>
      <c r="F32">
        <v>80</v>
      </c>
      <c r="G32">
        <v>63</v>
      </c>
      <c r="H32">
        <v>80</v>
      </c>
      <c r="I32">
        <v>60</v>
      </c>
      <c r="J32">
        <v>75</v>
      </c>
      <c r="K32">
        <v>55</v>
      </c>
      <c r="L32">
        <v>55</v>
      </c>
      <c r="M32">
        <v>53</v>
      </c>
      <c r="N32">
        <v>32</v>
      </c>
      <c r="O32">
        <v>60</v>
      </c>
      <c r="P32">
        <v>60</v>
      </c>
      <c r="Q32">
        <v>65</v>
      </c>
      <c r="R32">
        <v>75</v>
      </c>
      <c r="S32">
        <v>58</v>
      </c>
      <c r="T32">
        <v>80</v>
      </c>
      <c r="U32">
        <v>70</v>
      </c>
      <c r="V32">
        <v>40</v>
      </c>
      <c r="W32">
        <v>45</v>
      </c>
      <c r="X32">
        <v>70</v>
      </c>
      <c r="Y32">
        <v>65</v>
      </c>
      <c r="Z32">
        <v>90</v>
      </c>
    </row>
    <row r="33" spans="1:33">
      <c r="A33">
        <v>16</v>
      </c>
      <c r="B33" s="19">
        <v>2</v>
      </c>
      <c r="C33">
        <v>50</v>
      </c>
      <c r="D33">
        <v>70</v>
      </c>
      <c r="E33">
        <v>58</v>
      </c>
      <c r="F33">
        <v>50</v>
      </c>
      <c r="G33">
        <v>62</v>
      </c>
      <c r="H33">
        <v>80</v>
      </c>
      <c r="I33">
        <v>60</v>
      </c>
      <c r="J33">
        <v>90</v>
      </c>
      <c r="K33">
        <v>65</v>
      </c>
      <c r="L33">
        <v>55</v>
      </c>
      <c r="M33">
        <v>75</v>
      </c>
      <c r="N33">
        <v>75</v>
      </c>
      <c r="O33">
        <v>60</v>
      </c>
      <c r="P33">
        <v>70</v>
      </c>
      <c r="Q33">
        <v>35</v>
      </c>
    </row>
    <row r="34" spans="1:33">
      <c r="A34">
        <v>17</v>
      </c>
      <c r="B34" s="19">
        <v>1</v>
      </c>
      <c r="C34">
        <v>64</v>
      </c>
      <c r="D34">
        <v>63</v>
      </c>
      <c r="E34">
        <v>47</v>
      </c>
      <c r="F34">
        <v>41</v>
      </c>
      <c r="G34">
        <v>29</v>
      </c>
      <c r="H34">
        <v>34</v>
      </c>
      <c r="I34">
        <v>33</v>
      </c>
      <c r="J34">
        <v>30</v>
      </c>
      <c r="K34">
        <v>50</v>
      </c>
      <c r="L34">
        <v>29</v>
      </c>
      <c r="M34">
        <v>46</v>
      </c>
      <c r="N34">
        <v>23</v>
      </c>
      <c r="O34">
        <v>43</v>
      </c>
    </row>
    <row r="35" spans="1:33">
      <c r="A35">
        <v>17</v>
      </c>
      <c r="B35" s="19">
        <v>2</v>
      </c>
      <c r="C35">
        <v>65</v>
      </c>
      <c r="D35">
        <v>59</v>
      </c>
      <c r="E35">
        <v>70</v>
      </c>
      <c r="F35">
        <v>55</v>
      </c>
      <c r="G35">
        <v>58</v>
      </c>
      <c r="H35">
        <v>46</v>
      </c>
      <c r="I35">
        <v>56</v>
      </c>
      <c r="J35">
        <v>46</v>
      </c>
      <c r="K35">
        <v>55</v>
      </c>
      <c r="L35">
        <v>55</v>
      </c>
      <c r="M35">
        <v>85</v>
      </c>
      <c r="N35">
        <v>46</v>
      </c>
      <c r="O35">
        <v>42</v>
      </c>
      <c r="P35">
        <v>65</v>
      </c>
      <c r="Q35">
        <v>60</v>
      </c>
      <c r="R35">
        <v>59</v>
      </c>
      <c r="S35">
        <v>44</v>
      </c>
      <c r="T35">
        <v>90</v>
      </c>
      <c r="U35">
        <v>57</v>
      </c>
      <c r="V35">
        <v>100</v>
      </c>
      <c r="W35">
        <v>75</v>
      </c>
      <c r="X35">
        <v>60</v>
      </c>
      <c r="Y35">
        <v>60</v>
      </c>
      <c r="Z35">
        <v>57</v>
      </c>
      <c r="AA35">
        <v>59</v>
      </c>
      <c r="AB35">
        <v>52</v>
      </c>
      <c r="AC35">
        <v>76</v>
      </c>
      <c r="AD35">
        <v>90</v>
      </c>
      <c r="AE35">
        <v>55</v>
      </c>
      <c r="AF35">
        <v>74</v>
      </c>
      <c r="AG35" s="19">
        <v>30</v>
      </c>
    </row>
    <row r="36" spans="1:33">
      <c r="A36">
        <v>18</v>
      </c>
      <c r="B36" s="19">
        <v>1</v>
      </c>
      <c r="C36">
        <v>57</v>
      </c>
      <c r="D36">
        <v>31</v>
      </c>
      <c r="E36">
        <v>45</v>
      </c>
      <c r="F36">
        <v>62</v>
      </c>
      <c r="G36">
        <v>66</v>
      </c>
      <c r="H36">
        <v>33</v>
      </c>
      <c r="I36">
        <v>60</v>
      </c>
      <c r="J36">
        <v>85</v>
      </c>
      <c r="K36">
        <v>63</v>
      </c>
      <c r="L36">
        <v>62</v>
      </c>
      <c r="M36">
        <v>64</v>
      </c>
      <c r="N36">
        <v>60</v>
      </c>
      <c r="O36">
        <v>57</v>
      </c>
      <c r="P36">
        <v>89</v>
      </c>
      <c r="Q36">
        <v>68</v>
      </c>
      <c r="R36">
        <v>86</v>
      </c>
    </row>
    <row r="37" spans="1:33">
      <c r="A37">
        <v>18</v>
      </c>
      <c r="B37" s="19">
        <v>2</v>
      </c>
      <c r="C37">
        <v>92</v>
      </c>
      <c r="D37">
        <v>42</v>
      </c>
      <c r="E37">
        <v>53</v>
      </c>
      <c r="F37">
        <v>50</v>
      </c>
      <c r="G37">
        <v>74</v>
      </c>
      <c r="H37">
        <v>95</v>
      </c>
      <c r="I37">
        <v>81</v>
      </c>
      <c r="J37">
        <v>48</v>
      </c>
      <c r="K37">
        <v>60</v>
      </c>
      <c r="L37">
        <v>119</v>
      </c>
      <c r="M37">
        <v>96</v>
      </c>
      <c r="N37">
        <v>135</v>
      </c>
      <c r="O37">
        <v>106</v>
      </c>
      <c r="P37">
        <v>112</v>
      </c>
      <c r="Q37">
        <v>86</v>
      </c>
      <c r="R37">
        <v>88</v>
      </c>
      <c r="S37">
        <v>52</v>
      </c>
      <c r="T37">
        <v>100</v>
      </c>
      <c r="U37">
        <v>62</v>
      </c>
      <c r="V37">
        <v>100</v>
      </c>
      <c r="W37">
        <v>90</v>
      </c>
    </row>
    <row r="38" spans="1:33">
      <c r="A38">
        <v>19</v>
      </c>
      <c r="B38" s="19">
        <v>1</v>
      </c>
      <c r="C38">
        <v>60</v>
      </c>
      <c r="D38">
        <v>105</v>
      </c>
      <c r="E38">
        <v>130</v>
      </c>
      <c r="F38">
        <v>105</v>
      </c>
      <c r="G38">
        <v>90</v>
      </c>
      <c r="H38">
        <v>60</v>
      </c>
      <c r="I38">
        <v>75</v>
      </c>
      <c r="J38">
        <v>100</v>
      </c>
      <c r="K38">
        <v>105</v>
      </c>
      <c r="L38">
        <v>90</v>
      </c>
      <c r="M38">
        <v>120</v>
      </c>
      <c r="N38">
        <v>100</v>
      </c>
      <c r="O38">
        <v>130</v>
      </c>
      <c r="P38">
        <v>82</v>
      </c>
      <c r="Q38">
        <v>100</v>
      </c>
      <c r="R38">
        <v>95</v>
      </c>
      <c r="S38">
        <v>110</v>
      </c>
      <c r="T38">
        <v>130</v>
      </c>
      <c r="U38">
        <v>90</v>
      </c>
      <c r="V38">
        <v>110</v>
      </c>
    </row>
    <row r="39" spans="1:33">
      <c r="A39">
        <v>19</v>
      </c>
      <c r="B39" s="19">
        <v>2</v>
      </c>
      <c r="C39">
        <v>70</v>
      </c>
      <c r="D39">
        <v>120</v>
      </c>
      <c r="E39">
        <v>85</v>
      </c>
      <c r="F39">
        <v>90</v>
      </c>
      <c r="G39">
        <v>120</v>
      </c>
      <c r="H39">
        <v>115</v>
      </c>
      <c r="I39">
        <v>120</v>
      </c>
      <c r="J39">
        <v>80</v>
      </c>
      <c r="K39">
        <v>130</v>
      </c>
      <c r="L39">
        <v>90</v>
      </c>
      <c r="M39">
        <v>140</v>
      </c>
      <c r="N39">
        <v>120</v>
      </c>
      <c r="O39">
        <v>100</v>
      </c>
      <c r="P39">
        <v>80</v>
      </c>
      <c r="Q39">
        <v>110</v>
      </c>
      <c r="R39">
        <v>110</v>
      </c>
    </row>
    <row r="40" spans="1:33">
      <c r="A40">
        <v>20</v>
      </c>
      <c r="B40" s="19">
        <v>1</v>
      </c>
      <c r="C40">
        <v>105</v>
      </c>
      <c r="D40">
        <v>103</v>
      </c>
      <c r="E40">
        <v>50</v>
      </c>
      <c r="F40">
        <v>80</v>
      </c>
      <c r="G40">
        <v>123</v>
      </c>
      <c r="H40">
        <v>120</v>
      </c>
      <c r="I40">
        <v>72</v>
      </c>
      <c r="J40">
        <v>83</v>
      </c>
      <c r="K40">
        <v>45</v>
      </c>
      <c r="L40">
        <v>43</v>
      </c>
      <c r="M40">
        <v>114</v>
      </c>
      <c r="N40">
        <v>74</v>
      </c>
      <c r="O40">
        <v>111</v>
      </c>
      <c r="P40">
        <v>72</v>
      </c>
      <c r="Q40">
        <v>83</v>
      </c>
      <c r="R40">
        <v>132</v>
      </c>
      <c r="S40">
        <v>110</v>
      </c>
      <c r="T40">
        <v>75</v>
      </c>
      <c r="U40">
        <v>122</v>
      </c>
      <c r="V40">
        <v>86</v>
      </c>
      <c r="W40">
        <v>97</v>
      </c>
      <c r="X40">
        <v>75</v>
      </c>
    </row>
    <row r="41" spans="1:33">
      <c r="A41">
        <v>20</v>
      </c>
      <c r="B41" s="19">
        <v>2</v>
      </c>
      <c r="C41">
        <v>90</v>
      </c>
      <c r="D41">
        <v>90</v>
      </c>
      <c r="E41">
        <v>91</v>
      </c>
      <c r="F41">
        <v>100</v>
      </c>
      <c r="G41">
        <v>80</v>
      </c>
      <c r="H41">
        <v>117</v>
      </c>
      <c r="I41">
        <v>100</v>
      </c>
      <c r="J41">
        <v>90</v>
      </c>
      <c r="K41">
        <v>80</v>
      </c>
      <c r="L41">
        <v>63</v>
      </c>
      <c r="M41">
        <v>120</v>
      </c>
      <c r="N41">
        <v>74</v>
      </c>
      <c r="O41">
        <v>80</v>
      </c>
      <c r="P41">
        <v>52</v>
      </c>
      <c r="Q41">
        <v>80</v>
      </c>
      <c r="R41">
        <v>103</v>
      </c>
    </row>
    <row r="42" spans="1:33">
      <c r="A42">
        <v>21</v>
      </c>
      <c r="B42" s="19">
        <v>1</v>
      </c>
      <c r="C42">
        <v>85</v>
      </c>
      <c r="D42">
        <v>80</v>
      </c>
      <c r="E42">
        <v>100</v>
      </c>
      <c r="F42">
        <v>50</v>
      </c>
      <c r="G42">
        <v>60</v>
      </c>
      <c r="H42">
        <v>55</v>
      </c>
      <c r="I42">
        <v>105</v>
      </c>
      <c r="J42">
        <v>47</v>
      </c>
      <c r="K42">
        <v>50</v>
      </c>
      <c r="L42">
        <v>62</v>
      </c>
      <c r="M42">
        <v>70</v>
      </c>
      <c r="N42">
        <v>82</v>
      </c>
      <c r="O42">
        <v>90</v>
      </c>
      <c r="P42">
        <v>85</v>
      </c>
      <c r="Q42">
        <v>60</v>
      </c>
      <c r="R42">
        <v>100</v>
      </c>
      <c r="S42">
        <v>95</v>
      </c>
      <c r="T42">
        <v>110</v>
      </c>
      <c r="U42">
        <v>50</v>
      </c>
      <c r="V42">
        <v>90</v>
      </c>
      <c r="W42">
        <v>72</v>
      </c>
      <c r="X42">
        <v>65</v>
      </c>
      <c r="Y42">
        <v>95</v>
      </c>
      <c r="Z42">
        <v>95</v>
      </c>
      <c r="AA42">
        <v>65</v>
      </c>
      <c r="AB42">
        <v>84</v>
      </c>
      <c r="AC42">
        <v>54</v>
      </c>
    </row>
    <row r="43" spans="1:33">
      <c r="A43">
        <v>21</v>
      </c>
      <c r="B43" s="19">
        <v>2</v>
      </c>
      <c r="C43">
        <v>100</v>
      </c>
      <c r="D43">
        <v>63</v>
      </c>
      <c r="E43">
        <v>125</v>
      </c>
      <c r="F43">
        <v>105</v>
      </c>
      <c r="G43">
        <v>70</v>
      </c>
      <c r="H43">
        <v>85</v>
      </c>
      <c r="I43">
        <v>65</v>
      </c>
      <c r="J43">
        <v>60</v>
      </c>
      <c r="K43">
        <v>95</v>
      </c>
      <c r="L43">
        <v>80</v>
      </c>
      <c r="M43">
        <v>75</v>
      </c>
      <c r="N43">
        <v>85</v>
      </c>
      <c r="O43">
        <v>65</v>
      </c>
      <c r="P43">
        <v>95</v>
      </c>
      <c r="Q43">
        <v>40</v>
      </c>
      <c r="R43">
        <v>70</v>
      </c>
    </row>
    <row r="45" spans="1:33">
      <c r="C45">
        <f>IF(C2&lt;&gt;"",ROUND(C2/10,0)*10,"")</f>
        <v>110</v>
      </c>
      <c r="D45">
        <f t="shared" ref="D45:AG45" si="0">IF(D2&lt;&gt;"",ROUND(D2/10,0)*10,"")</f>
        <v>90</v>
      </c>
      <c r="E45">
        <f t="shared" si="0"/>
        <v>100</v>
      </c>
      <c r="F45">
        <f t="shared" si="0"/>
        <v>120</v>
      </c>
      <c r="G45">
        <f t="shared" si="0"/>
        <v>130</v>
      </c>
      <c r="H45">
        <f t="shared" si="0"/>
        <v>110</v>
      </c>
      <c r="I45">
        <f t="shared" si="0"/>
        <v>100</v>
      </c>
      <c r="J45">
        <f t="shared" si="0"/>
        <v>120</v>
      </c>
      <c r="K45">
        <f t="shared" si="0"/>
        <v>70</v>
      </c>
      <c r="L45">
        <f t="shared" si="0"/>
        <v>100</v>
      </c>
      <c r="M45">
        <f t="shared" si="0"/>
        <v>110</v>
      </c>
      <c r="N45">
        <f t="shared" si="0"/>
        <v>100</v>
      </c>
      <c r="O45">
        <f t="shared" si="0"/>
        <v>130</v>
      </c>
      <c r="P45">
        <f t="shared" si="0"/>
        <v>130</v>
      </c>
      <c r="Q45">
        <f t="shared" si="0"/>
        <v>130</v>
      </c>
      <c r="R45">
        <f t="shared" si="0"/>
        <v>100</v>
      </c>
      <c r="S45">
        <f t="shared" si="0"/>
        <v>140</v>
      </c>
      <c r="T45">
        <f t="shared" si="0"/>
        <v>120</v>
      </c>
      <c r="U45" t="str">
        <f t="shared" si="0"/>
        <v/>
      </c>
      <c r="V45" t="str">
        <f t="shared" si="0"/>
        <v/>
      </c>
      <c r="W45" t="str">
        <f t="shared" si="0"/>
        <v/>
      </c>
      <c r="X45" t="str">
        <f t="shared" si="0"/>
        <v/>
      </c>
      <c r="Y45" t="str">
        <f t="shared" si="0"/>
        <v/>
      </c>
      <c r="Z45" t="str">
        <f t="shared" si="0"/>
        <v/>
      </c>
      <c r="AA45" t="str">
        <f t="shared" si="0"/>
        <v/>
      </c>
      <c r="AB45" t="str">
        <f t="shared" si="0"/>
        <v/>
      </c>
      <c r="AC45" t="str">
        <f t="shared" si="0"/>
        <v/>
      </c>
      <c r="AD45" t="str">
        <f t="shared" si="0"/>
        <v/>
      </c>
      <c r="AE45" t="str">
        <f t="shared" si="0"/>
        <v/>
      </c>
      <c r="AF45" t="str">
        <f t="shared" si="0"/>
        <v/>
      </c>
      <c r="AG45" s="19" t="str">
        <f t="shared" si="0"/>
        <v/>
      </c>
    </row>
    <row r="46" spans="1:33">
      <c r="C46">
        <f t="shared" ref="C46:AG46" si="1">IF(C3&lt;&gt;"",ROUND(C3/10,0)*10,"")</f>
        <v>100</v>
      </c>
      <c r="D46">
        <f t="shared" si="1"/>
        <v>90</v>
      </c>
      <c r="E46">
        <f t="shared" si="1"/>
        <v>80</v>
      </c>
      <c r="F46">
        <f t="shared" si="1"/>
        <v>100</v>
      </c>
      <c r="G46">
        <f t="shared" si="1"/>
        <v>130</v>
      </c>
      <c r="H46">
        <f t="shared" si="1"/>
        <v>100</v>
      </c>
      <c r="I46">
        <f t="shared" si="1"/>
        <v>120</v>
      </c>
      <c r="J46">
        <f t="shared" si="1"/>
        <v>110</v>
      </c>
      <c r="K46">
        <f t="shared" si="1"/>
        <v>130</v>
      </c>
      <c r="L46">
        <f t="shared" si="1"/>
        <v>120</v>
      </c>
      <c r="M46">
        <f t="shared" si="1"/>
        <v>110</v>
      </c>
      <c r="N46">
        <f t="shared" si="1"/>
        <v>110</v>
      </c>
      <c r="O46">
        <f t="shared" si="1"/>
        <v>120</v>
      </c>
      <c r="P46">
        <f t="shared" si="1"/>
        <v>100</v>
      </c>
      <c r="Q46" t="str">
        <f t="shared" si="1"/>
        <v/>
      </c>
      <c r="R46" t="str">
        <f t="shared" si="1"/>
        <v/>
      </c>
      <c r="S46" t="str">
        <f t="shared" si="1"/>
        <v/>
      </c>
      <c r="T46" t="str">
        <f t="shared" si="1"/>
        <v/>
      </c>
      <c r="U46" t="str">
        <f t="shared" si="1"/>
        <v/>
      </c>
      <c r="V46" t="str">
        <f t="shared" si="1"/>
        <v/>
      </c>
      <c r="W46" t="str">
        <f t="shared" si="1"/>
        <v/>
      </c>
      <c r="X46" t="str">
        <f t="shared" si="1"/>
        <v/>
      </c>
      <c r="Y46" t="str">
        <f t="shared" si="1"/>
        <v/>
      </c>
      <c r="Z46" t="str">
        <f t="shared" si="1"/>
        <v/>
      </c>
      <c r="AA46" t="str">
        <f t="shared" si="1"/>
        <v/>
      </c>
      <c r="AB46" t="str">
        <f t="shared" si="1"/>
        <v/>
      </c>
      <c r="AC46" t="str">
        <f t="shared" si="1"/>
        <v/>
      </c>
      <c r="AD46" t="str">
        <f t="shared" si="1"/>
        <v/>
      </c>
      <c r="AE46" t="str">
        <f t="shared" si="1"/>
        <v/>
      </c>
      <c r="AF46" t="str">
        <f t="shared" si="1"/>
        <v/>
      </c>
      <c r="AG46" s="19" t="str">
        <f t="shared" si="1"/>
        <v/>
      </c>
    </row>
    <row r="47" spans="1:33">
      <c r="C47">
        <f t="shared" ref="C47:AG47" si="2">IF(C4&lt;&gt;"",ROUND(C4/10,0)*10,"")</f>
        <v>80</v>
      </c>
      <c r="D47">
        <f t="shared" si="2"/>
        <v>100</v>
      </c>
      <c r="E47">
        <f t="shared" si="2"/>
        <v>90</v>
      </c>
      <c r="F47">
        <f t="shared" si="2"/>
        <v>90</v>
      </c>
      <c r="G47">
        <f t="shared" si="2"/>
        <v>80</v>
      </c>
      <c r="H47">
        <f t="shared" si="2"/>
        <v>90</v>
      </c>
      <c r="I47">
        <f t="shared" si="2"/>
        <v>80</v>
      </c>
      <c r="J47">
        <f t="shared" si="2"/>
        <v>70</v>
      </c>
      <c r="K47">
        <f t="shared" si="2"/>
        <v>120</v>
      </c>
      <c r="L47">
        <f t="shared" si="2"/>
        <v>100</v>
      </c>
      <c r="M47">
        <f t="shared" si="2"/>
        <v>80</v>
      </c>
      <c r="N47">
        <f t="shared" si="2"/>
        <v>120</v>
      </c>
      <c r="O47">
        <f t="shared" si="2"/>
        <v>80</v>
      </c>
      <c r="P47">
        <f t="shared" si="2"/>
        <v>80</v>
      </c>
      <c r="Q47">
        <f t="shared" si="2"/>
        <v>70</v>
      </c>
      <c r="R47">
        <f t="shared" si="2"/>
        <v>90</v>
      </c>
      <c r="S47">
        <f t="shared" si="2"/>
        <v>110</v>
      </c>
      <c r="T47">
        <f t="shared" si="2"/>
        <v>110</v>
      </c>
      <c r="U47">
        <f t="shared" si="2"/>
        <v>100</v>
      </c>
      <c r="V47">
        <f t="shared" si="2"/>
        <v>110</v>
      </c>
      <c r="W47">
        <f t="shared" si="2"/>
        <v>70</v>
      </c>
      <c r="X47">
        <f t="shared" si="2"/>
        <v>90</v>
      </c>
      <c r="Y47">
        <f t="shared" si="2"/>
        <v>90</v>
      </c>
      <c r="Z47">
        <f t="shared" si="2"/>
        <v>100</v>
      </c>
      <c r="AA47">
        <f t="shared" si="2"/>
        <v>110</v>
      </c>
      <c r="AB47" t="str">
        <f t="shared" si="2"/>
        <v/>
      </c>
      <c r="AC47" t="str">
        <f t="shared" si="2"/>
        <v/>
      </c>
      <c r="AD47" t="str">
        <f t="shared" si="2"/>
        <v/>
      </c>
      <c r="AE47" t="str">
        <f t="shared" si="2"/>
        <v/>
      </c>
      <c r="AF47" t="str">
        <f t="shared" si="2"/>
        <v/>
      </c>
      <c r="AG47" s="19" t="str">
        <f t="shared" si="2"/>
        <v/>
      </c>
    </row>
    <row r="48" spans="1:33">
      <c r="C48">
        <f t="shared" ref="C48:AG48" si="3">IF(C5&lt;&gt;"",ROUND(C5/10,0)*10,"")</f>
        <v>110</v>
      </c>
      <c r="D48">
        <f t="shared" si="3"/>
        <v>100</v>
      </c>
      <c r="E48">
        <f t="shared" si="3"/>
        <v>100</v>
      </c>
      <c r="F48">
        <f t="shared" si="3"/>
        <v>90</v>
      </c>
      <c r="G48">
        <f t="shared" si="3"/>
        <v>80</v>
      </c>
      <c r="H48">
        <f t="shared" si="3"/>
        <v>90</v>
      </c>
      <c r="I48">
        <f t="shared" si="3"/>
        <v>120</v>
      </c>
      <c r="J48">
        <f t="shared" si="3"/>
        <v>120</v>
      </c>
      <c r="K48">
        <f t="shared" si="3"/>
        <v>100</v>
      </c>
      <c r="L48">
        <f t="shared" si="3"/>
        <v>80</v>
      </c>
      <c r="M48">
        <f t="shared" si="3"/>
        <v>80</v>
      </c>
      <c r="N48">
        <f t="shared" si="3"/>
        <v>100</v>
      </c>
      <c r="O48">
        <f t="shared" si="3"/>
        <v>70</v>
      </c>
      <c r="P48">
        <f t="shared" si="3"/>
        <v>110</v>
      </c>
      <c r="Q48">
        <f t="shared" si="3"/>
        <v>70</v>
      </c>
      <c r="R48">
        <f t="shared" si="3"/>
        <v>70</v>
      </c>
      <c r="S48">
        <f t="shared" si="3"/>
        <v>90</v>
      </c>
      <c r="T48">
        <f t="shared" si="3"/>
        <v>60</v>
      </c>
      <c r="U48">
        <f t="shared" si="3"/>
        <v>100</v>
      </c>
      <c r="V48">
        <f t="shared" si="3"/>
        <v>90</v>
      </c>
      <c r="W48">
        <f t="shared" si="3"/>
        <v>90</v>
      </c>
      <c r="X48" t="str">
        <f t="shared" si="3"/>
        <v/>
      </c>
      <c r="Y48" t="str">
        <f t="shared" si="3"/>
        <v/>
      </c>
      <c r="Z48" t="str">
        <f t="shared" si="3"/>
        <v/>
      </c>
      <c r="AA48" t="str">
        <f t="shared" si="3"/>
        <v/>
      </c>
      <c r="AB48" t="str">
        <f t="shared" si="3"/>
        <v/>
      </c>
      <c r="AC48" t="str">
        <f t="shared" si="3"/>
        <v/>
      </c>
      <c r="AD48" t="str">
        <f t="shared" si="3"/>
        <v/>
      </c>
      <c r="AE48" t="str">
        <f t="shared" si="3"/>
        <v/>
      </c>
      <c r="AF48" t="str">
        <f t="shared" si="3"/>
        <v/>
      </c>
      <c r="AG48" s="19" t="str">
        <f t="shared" si="3"/>
        <v/>
      </c>
    </row>
    <row r="49" spans="3:33">
      <c r="C49">
        <f t="shared" ref="C49:AG49" si="4">IF(C6&lt;&gt;"",ROUND(C6/10,0)*10,"")</f>
        <v>80</v>
      </c>
      <c r="D49">
        <f t="shared" si="4"/>
        <v>90</v>
      </c>
      <c r="E49">
        <f t="shared" si="4"/>
        <v>70</v>
      </c>
      <c r="F49">
        <f t="shared" si="4"/>
        <v>80</v>
      </c>
      <c r="G49">
        <f t="shared" si="4"/>
        <v>90</v>
      </c>
      <c r="H49">
        <f t="shared" si="4"/>
        <v>70</v>
      </c>
      <c r="I49">
        <f t="shared" si="4"/>
        <v>90</v>
      </c>
      <c r="J49">
        <f t="shared" si="4"/>
        <v>100</v>
      </c>
      <c r="K49">
        <f t="shared" si="4"/>
        <v>100</v>
      </c>
      <c r="L49">
        <f t="shared" si="4"/>
        <v>90</v>
      </c>
      <c r="M49">
        <f t="shared" si="4"/>
        <v>90</v>
      </c>
      <c r="N49">
        <f t="shared" si="4"/>
        <v>90</v>
      </c>
      <c r="O49">
        <f t="shared" si="4"/>
        <v>70</v>
      </c>
      <c r="P49">
        <f t="shared" si="4"/>
        <v>80</v>
      </c>
      <c r="Q49">
        <f t="shared" si="4"/>
        <v>90</v>
      </c>
      <c r="R49">
        <f t="shared" si="4"/>
        <v>110</v>
      </c>
      <c r="S49">
        <f t="shared" si="4"/>
        <v>80</v>
      </c>
      <c r="T49">
        <f t="shared" si="4"/>
        <v>90</v>
      </c>
      <c r="U49">
        <f t="shared" si="4"/>
        <v>80</v>
      </c>
      <c r="V49">
        <f t="shared" si="4"/>
        <v>80</v>
      </c>
      <c r="W49">
        <f t="shared" si="4"/>
        <v>100</v>
      </c>
      <c r="X49">
        <f t="shared" si="4"/>
        <v>100</v>
      </c>
      <c r="Y49">
        <f t="shared" si="4"/>
        <v>70</v>
      </c>
      <c r="Z49">
        <f t="shared" si="4"/>
        <v>80</v>
      </c>
      <c r="AA49" t="str">
        <f t="shared" si="4"/>
        <v/>
      </c>
      <c r="AB49" t="str">
        <f t="shared" si="4"/>
        <v/>
      </c>
      <c r="AC49" t="str">
        <f t="shared" si="4"/>
        <v/>
      </c>
      <c r="AD49" t="str">
        <f t="shared" si="4"/>
        <v/>
      </c>
      <c r="AE49" t="str">
        <f t="shared" si="4"/>
        <v/>
      </c>
      <c r="AF49" t="str">
        <f t="shared" si="4"/>
        <v/>
      </c>
      <c r="AG49" s="19" t="str">
        <f t="shared" si="4"/>
        <v/>
      </c>
    </row>
    <row r="50" spans="3:33">
      <c r="C50">
        <f t="shared" ref="C50:AG50" si="5">IF(C7&lt;&gt;"",ROUND(C7/10,0)*10,"")</f>
        <v>80</v>
      </c>
      <c r="D50">
        <f t="shared" si="5"/>
        <v>80</v>
      </c>
      <c r="E50">
        <f t="shared" si="5"/>
        <v>80</v>
      </c>
      <c r="F50">
        <f t="shared" si="5"/>
        <v>70</v>
      </c>
      <c r="G50">
        <f t="shared" si="5"/>
        <v>90</v>
      </c>
      <c r="H50">
        <f t="shared" si="5"/>
        <v>70</v>
      </c>
      <c r="I50">
        <f t="shared" si="5"/>
        <v>80</v>
      </c>
      <c r="J50">
        <f t="shared" si="5"/>
        <v>80</v>
      </c>
      <c r="K50">
        <f t="shared" si="5"/>
        <v>90</v>
      </c>
      <c r="L50">
        <f t="shared" si="5"/>
        <v>90</v>
      </c>
      <c r="M50">
        <f t="shared" si="5"/>
        <v>70</v>
      </c>
      <c r="N50">
        <f t="shared" si="5"/>
        <v>100</v>
      </c>
      <c r="O50">
        <f t="shared" si="5"/>
        <v>80</v>
      </c>
      <c r="P50">
        <f t="shared" si="5"/>
        <v>100</v>
      </c>
      <c r="Q50">
        <f t="shared" si="5"/>
        <v>70</v>
      </c>
      <c r="R50">
        <f t="shared" si="5"/>
        <v>70</v>
      </c>
      <c r="S50">
        <f t="shared" si="5"/>
        <v>100</v>
      </c>
      <c r="T50">
        <f t="shared" si="5"/>
        <v>90</v>
      </c>
      <c r="U50">
        <f t="shared" si="5"/>
        <v>80</v>
      </c>
      <c r="V50">
        <f t="shared" si="5"/>
        <v>90</v>
      </c>
      <c r="W50">
        <f t="shared" si="5"/>
        <v>110</v>
      </c>
      <c r="X50" t="str">
        <f t="shared" si="5"/>
        <v/>
      </c>
      <c r="Y50" t="str">
        <f t="shared" si="5"/>
        <v/>
      </c>
      <c r="Z50" t="str">
        <f t="shared" si="5"/>
        <v/>
      </c>
      <c r="AA50" t="str">
        <f t="shared" si="5"/>
        <v/>
      </c>
      <c r="AB50" t="str">
        <f t="shared" si="5"/>
        <v/>
      </c>
      <c r="AC50" t="str">
        <f t="shared" si="5"/>
        <v/>
      </c>
      <c r="AD50" t="str">
        <f t="shared" si="5"/>
        <v/>
      </c>
      <c r="AE50" t="str">
        <f t="shared" si="5"/>
        <v/>
      </c>
      <c r="AF50" t="str">
        <f t="shared" si="5"/>
        <v/>
      </c>
      <c r="AG50" s="19" t="str">
        <f t="shared" si="5"/>
        <v/>
      </c>
    </row>
    <row r="51" spans="3:33">
      <c r="C51">
        <f t="shared" ref="C51:AG51" si="6">IF(C8&lt;&gt;"",ROUND(C8/10,0)*10,"")</f>
        <v>60</v>
      </c>
      <c r="D51">
        <f t="shared" si="6"/>
        <v>50</v>
      </c>
      <c r="E51">
        <f t="shared" si="6"/>
        <v>60</v>
      </c>
      <c r="F51">
        <f t="shared" si="6"/>
        <v>90</v>
      </c>
      <c r="G51">
        <f t="shared" si="6"/>
        <v>70</v>
      </c>
      <c r="H51">
        <f t="shared" si="6"/>
        <v>70</v>
      </c>
      <c r="I51">
        <f t="shared" si="6"/>
        <v>70</v>
      </c>
      <c r="J51">
        <f t="shared" si="6"/>
        <v>80</v>
      </c>
      <c r="K51">
        <f t="shared" si="6"/>
        <v>100</v>
      </c>
      <c r="L51">
        <f t="shared" si="6"/>
        <v>70</v>
      </c>
      <c r="M51">
        <f t="shared" si="6"/>
        <v>80</v>
      </c>
      <c r="N51">
        <f t="shared" si="6"/>
        <v>80</v>
      </c>
      <c r="O51">
        <f t="shared" si="6"/>
        <v>80</v>
      </c>
      <c r="P51">
        <f t="shared" si="6"/>
        <v>110</v>
      </c>
      <c r="Q51">
        <f t="shared" si="6"/>
        <v>70</v>
      </c>
      <c r="R51" t="str">
        <f t="shared" si="6"/>
        <v/>
      </c>
      <c r="S51" t="str">
        <f t="shared" si="6"/>
        <v/>
      </c>
      <c r="T51" t="str">
        <f t="shared" si="6"/>
        <v/>
      </c>
      <c r="U51" t="str">
        <f t="shared" si="6"/>
        <v/>
      </c>
      <c r="V51" t="str">
        <f t="shared" si="6"/>
        <v/>
      </c>
      <c r="W51" t="str">
        <f t="shared" si="6"/>
        <v/>
      </c>
      <c r="X51" t="str">
        <f t="shared" si="6"/>
        <v/>
      </c>
      <c r="Y51" t="str">
        <f t="shared" si="6"/>
        <v/>
      </c>
      <c r="Z51" t="str">
        <f t="shared" si="6"/>
        <v/>
      </c>
      <c r="AA51" t="str">
        <f t="shared" si="6"/>
        <v/>
      </c>
      <c r="AB51" t="str">
        <f t="shared" si="6"/>
        <v/>
      </c>
      <c r="AC51" t="str">
        <f t="shared" si="6"/>
        <v/>
      </c>
      <c r="AD51" t="str">
        <f t="shared" si="6"/>
        <v/>
      </c>
      <c r="AE51" t="str">
        <f t="shared" si="6"/>
        <v/>
      </c>
      <c r="AF51" t="str">
        <f t="shared" si="6"/>
        <v/>
      </c>
      <c r="AG51" s="19" t="str">
        <f t="shared" si="6"/>
        <v/>
      </c>
    </row>
    <row r="52" spans="3:33">
      <c r="C52">
        <f t="shared" ref="C52:AG52" si="7">IF(C9&lt;&gt;"",ROUND(C9/10,0)*10,"")</f>
        <v>80</v>
      </c>
      <c r="D52">
        <f t="shared" si="7"/>
        <v>90</v>
      </c>
      <c r="E52">
        <f t="shared" si="7"/>
        <v>80</v>
      </c>
      <c r="F52">
        <f t="shared" si="7"/>
        <v>90</v>
      </c>
      <c r="G52">
        <f t="shared" si="7"/>
        <v>80</v>
      </c>
      <c r="H52">
        <f t="shared" si="7"/>
        <v>120</v>
      </c>
      <c r="I52">
        <f t="shared" si="7"/>
        <v>80</v>
      </c>
      <c r="J52">
        <f t="shared" si="7"/>
        <v>80</v>
      </c>
      <c r="K52">
        <f t="shared" si="7"/>
        <v>70</v>
      </c>
      <c r="L52">
        <f t="shared" si="7"/>
        <v>120</v>
      </c>
      <c r="M52">
        <f t="shared" si="7"/>
        <v>110</v>
      </c>
      <c r="N52">
        <f t="shared" si="7"/>
        <v>110</v>
      </c>
      <c r="O52">
        <f t="shared" si="7"/>
        <v>70</v>
      </c>
      <c r="P52">
        <f t="shared" si="7"/>
        <v>70</v>
      </c>
      <c r="Q52">
        <f t="shared" si="7"/>
        <v>90</v>
      </c>
      <c r="R52" t="str">
        <f t="shared" si="7"/>
        <v/>
      </c>
      <c r="S52" t="str">
        <f t="shared" si="7"/>
        <v/>
      </c>
      <c r="T52" t="str">
        <f t="shared" si="7"/>
        <v/>
      </c>
      <c r="U52" t="str">
        <f t="shared" si="7"/>
        <v/>
      </c>
      <c r="V52" t="str">
        <f t="shared" si="7"/>
        <v/>
      </c>
      <c r="W52" t="str">
        <f t="shared" si="7"/>
        <v/>
      </c>
      <c r="X52" t="str">
        <f t="shared" si="7"/>
        <v/>
      </c>
      <c r="Y52" t="str">
        <f t="shared" si="7"/>
        <v/>
      </c>
      <c r="Z52" t="str">
        <f t="shared" si="7"/>
        <v/>
      </c>
      <c r="AA52" t="str">
        <f t="shared" si="7"/>
        <v/>
      </c>
      <c r="AB52" t="str">
        <f t="shared" si="7"/>
        <v/>
      </c>
      <c r="AC52" t="str">
        <f t="shared" si="7"/>
        <v/>
      </c>
      <c r="AD52" t="str">
        <f t="shared" si="7"/>
        <v/>
      </c>
      <c r="AE52" t="str">
        <f t="shared" si="7"/>
        <v/>
      </c>
      <c r="AF52" t="str">
        <f t="shared" si="7"/>
        <v/>
      </c>
      <c r="AG52" s="19" t="str">
        <f t="shared" si="7"/>
        <v/>
      </c>
    </row>
    <row r="53" spans="3:33">
      <c r="C53">
        <f t="shared" ref="C53:AG53" si="8">IF(C10&lt;&gt;"",ROUND(C10/10,0)*10,"")</f>
        <v>90</v>
      </c>
      <c r="D53">
        <f t="shared" si="8"/>
        <v>50</v>
      </c>
      <c r="E53">
        <f t="shared" si="8"/>
        <v>90</v>
      </c>
      <c r="F53">
        <f t="shared" si="8"/>
        <v>110</v>
      </c>
      <c r="G53">
        <f t="shared" si="8"/>
        <v>70</v>
      </c>
      <c r="H53">
        <f t="shared" si="8"/>
        <v>100</v>
      </c>
      <c r="I53">
        <f t="shared" si="8"/>
        <v>110</v>
      </c>
      <c r="J53">
        <f t="shared" si="8"/>
        <v>90</v>
      </c>
      <c r="K53">
        <f t="shared" si="8"/>
        <v>100</v>
      </c>
      <c r="L53">
        <f t="shared" si="8"/>
        <v>150</v>
      </c>
      <c r="M53">
        <f t="shared" si="8"/>
        <v>80</v>
      </c>
      <c r="N53">
        <f t="shared" si="8"/>
        <v>80</v>
      </c>
      <c r="O53">
        <f t="shared" si="8"/>
        <v>70</v>
      </c>
      <c r="P53">
        <f t="shared" si="8"/>
        <v>130</v>
      </c>
      <c r="Q53">
        <f t="shared" si="8"/>
        <v>90</v>
      </c>
      <c r="R53">
        <f t="shared" si="8"/>
        <v>70</v>
      </c>
      <c r="S53">
        <f t="shared" si="8"/>
        <v>90</v>
      </c>
      <c r="T53">
        <f t="shared" si="8"/>
        <v>60</v>
      </c>
      <c r="U53">
        <f t="shared" si="8"/>
        <v>90</v>
      </c>
      <c r="V53" t="str">
        <f t="shared" si="8"/>
        <v/>
      </c>
      <c r="W53" t="str">
        <f t="shared" si="8"/>
        <v/>
      </c>
      <c r="X53" t="str">
        <f t="shared" si="8"/>
        <v/>
      </c>
      <c r="Y53" t="str">
        <f t="shared" si="8"/>
        <v/>
      </c>
      <c r="Z53" t="str">
        <f t="shared" si="8"/>
        <v/>
      </c>
      <c r="AA53" t="str">
        <f t="shared" si="8"/>
        <v/>
      </c>
      <c r="AB53" t="str">
        <f t="shared" si="8"/>
        <v/>
      </c>
      <c r="AC53" t="str">
        <f t="shared" si="8"/>
        <v/>
      </c>
      <c r="AD53" t="str">
        <f t="shared" si="8"/>
        <v/>
      </c>
      <c r="AE53" t="str">
        <f t="shared" si="8"/>
        <v/>
      </c>
      <c r="AF53" t="str">
        <f t="shared" si="8"/>
        <v/>
      </c>
      <c r="AG53" s="19" t="str">
        <f t="shared" si="8"/>
        <v/>
      </c>
    </row>
    <row r="54" spans="3:33">
      <c r="C54">
        <f t="shared" ref="C54:AG54" si="9">IF(C11&lt;&gt;"",ROUND(C11/10,0)*10,"")</f>
        <v>110</v>
      </c>
      <c r="D54">
        <f t="shared" si="9"/>
        <v>90</v>
      </c>
      <c r="E54">
        <f t="shared" si="9"/>
        <v>120</v>
      </c>
      <c r="F54">
        <f t="shared" si="9"/>
        <v>80</v>
      </c>
      <c r="G54">
        <f t="shared" si="9"/>
        <v>90</v>
      </c>
      <c r="H54">
        <f t="shared" si="9"/>
        <v>100</v>
      </c>
      <c r="I54">
        <f t="shared" si="9"/>
        <v>110</v>
      </c>
      <c r="J54">
        <f t="shared" si="9"/>
        <v>90</v>
      </c>
      <c r="K54">
        <f t="shared" si="9"/>
        <v>100</v>
      </c>
      <c r="L54">
        <f t="shared" si="9"/>
        <v>110</v>
      </c>
      <c r="M54">
        <f t="shared" si="9"/>
        <v>110</v>
      </c>
      <c r="N54">
        <f t="shared" si="9"/>
        <v>60</v>
      </c>
      <c r="O54">
        <f t="shared" si="9"/>
        <v>80</v>
      </c>
      <c r="P54">
        <f t="shared" si="9"/>
        <v>100</v>
      </c>
      <c r="Q54">
        <f t="shared" si="9"/>
        <v>120</v>
      </c>
      <c r="R54">
        <f t="shared" si="9"/>
        <v>140</v>
      </c>
      <c r="S54">
        <f t="shared" si="9"/>
        <v>100</v>
      </c>
      <c r="T54" t="str">
        <f t="shared" si="9"/>
        <v/>
      </c>
      <c r="U54" t="str">
        <f t="shared" si="9"/>
        <v/>
      </c>
      <c r="V54" t="str">
        <f t="shared" si="9"/>
        <v/>
      </c>
      <c r="W54" t="str">
        <f t="shared" si="9"/>
        <v/>
      </c>
      <c r="X54" t="str">
        <f t="shared" si="9"/>
        <v/>
      </c>
      <c r="Y54" t="str">
        <f t="shared" si="9"/>
        <v/>
      </c>
      <c r="Z54" t="str">
        <f t="shared" si="9"/>
        <v/>
      </c>
      <c r="AA54" t="str">
        <f t="shared" si="9"/>
        <v/>
      </c>
      <c r="AB54" t="str">
        <f t="shared" si="9"/>
        <v/>
      </c>
      <c r="AC54" t="str">
        <f t="shared" si="9"/>
        <v/>
      </c>
      <c r="AD54" t="str">
        <f t="shared" si="9"/>
        <v/>
      </c>
      <c r="AE54" t="str">
        <f t="shared" si="9"/>
        <v/>
      </c>
      <c r="AF54" t="str">
        <f t="shared" si="9"/>
        <v/>
      </c>
      <c r="AG54" s="19" t="str">
        <f t="shared" si="9"/>
        <v/>
      </c>
    </row>
    <row r="55" spans="3:33">
      <c r="C55">
        <f t="shared" ref="C55:AG55" si="10">IF(C12&lt;&gt;"",ROUND(C12/10,0)*10,"")</f>
        <v>80</v>
      </c>
      <c r="D55">
        <f t="shared" si="10"/>
        <v>120</v>
      </c>
      <c r="E55">
        <f t="shared" si="10"/>
        <v>120</v>
      </c>
      <c r="F55">
        <f t="shared" si="10"/>
        <v>100</v>
      </c>
      <c r="G55">
        <f t="shared" si="10"/>
        <v>120</v>
      </c>
      <c r="H55">
        <f t="shared" si="10"/>
        <v>150</v>
      </c>
      <c r="I55">
        <f t="shared" si="10"/>
        <v>150</v>
      </c>
      <c r="J55">
        <f t="shared" si="10"/>
        <v>80</v>
      </c>
      <c r="K55">
        <f t="shared" si="10"/>
        <v>110</v>
      </c>
      <c r="L55">
        <f t="shared" si="10"/>
        <v>130</v>
      </c>
      <c r="M55">
        <f t="shared" si="10"/>
        <v>120</v>
      </c>
      <c r="N55">
        <f t="shared" si="10"/>
        <v>80</v>
      </c>
      <c r="O55">
        <f t="shared" si="10"/>
        <v>100</v>
      </c>
      <c r="P55">
        <f t="shared" si="10"/>
        <v>100</v>
      </c>
      <c r="Q55">
        <f t="shared" si="10"/>
        <v>100</v>
      </c>
      <c r="R55">
        <f t="shared" si="10"/>
        <v>100</v>
      </c>
      <c r="S55">
        <f t="shared" si="10"/>
        <v>110</v>
      </c>
      <c r="T55" t="str">
        <f t="shared" si="10"/>
        <v/>
      </c>
      <c r="U55" t="str">
        <f t="shared" si="10"/>
        <v/>
      </c>
      <c r="V55" t="str">
        <f t="shared" si="10"/>
        <v/>
      </c>
      <c r="W55" t="str">
        <f t="shared" si="10"/>
        <v/>
      </c>
      <c r="X55" t="str">
        <f t="shared" si="10"/>
        <v/>
      </c>
      <c r="Y55" t="str">
        <f t="shared" si="10"/>
        <v/>
      </c>
      <c r="Z55" t="str">
        <f t="shared" si="10"/>
        <v/>
      </c>
      <c r="AA55" t="str">
        <f t="shared" si="10"/>
        <v/>
      </c>
      <c r="AB55" t="str">
        <f t="shared" si="10"/>
        <v/>
      </c>
      <c r="AC55" t="str">
        <f t="shared" si="10"/>
        <v/>
      </c>
      <c r="AD55" t="str">
        <f t="shared" si="10"/>
        <v/>
      </c>
      <c r="AE55" t="str">
        <f t="shared" si="10"/>
        <v/>
      </c>
      <c r="AF55" t="str">
        <f t="shared" si="10"/>
        <v/>
      </c>
      <c r="AG55" s="19" t="str">
        <f t="shared" si="10"/>
        <v/>
      </c>
    </row>
    <row r="56" spans="3:33">
      <c r="C56">
        <f t="shared" ref="C56:AG56" si="11">IF(C13&lt;&gt;"",ROUND(C13/10,0)*10,"")</f>
        <v>120</v>
      </c>
      <c r="D56">
        <f t="shared" si="11"/>
        <v>120</v>
      </c>
      <c r="E56">
        <f t="shared" si="11"/>
        <v>80</v>
      </c>
      <c r="F56">
        <f t="shared" si="11"/>
        <v>110</v>
      </c>
      <c r="G56">
        <f t="shared" si="11"/>
        <v>130</v>
      </c>
      <c r="H56">
        <f t="shared" si="11"/>
        <v>70</v>
      </c>
      <c r="I56">
        <f t="shared" si="11"/>
        <v>90</v>
      </c>
      <c r="J56">
        <f t="shared" si="11"/>
        <v>90</v>
      </c>
      <c r="K56">
        <f t="shared" si="11"/>
        <v>90</v>
      </c>
      <c r="L56">
        <f t="shared" si="11"/>
        <v>130</v>
      </c>
      <c r="M56">
        <f t="shared" si="11"/>
        <v>100</v>
      </c>
      <c r="N56">
        <f t="shared" si="11"/>
        <v>100</v>
      </c>
      <c r="O56">
        <f t="shared" si="11"/>
        <v>130</v>
      </c>
      <c r="P56">
        <f t="shared" si="11"/>
        <v>100</v>
      </c>
      <c r="Q56">
        <f t="shared" si="11"/>
        <v>160</v>
      </c>
      <c r="R56">
        <f t="shared" si="11"/>
        <v>90</v>
      </c>
      <c r="S56">
        <f t="shared" si="11"/>
        <v>100</v>
      </c>
      <c r="T56">
        <f t="shared" si="11"/>
        <v>100</v>
      </c>
      <c r="U56">
        <f t="shared" si="11"/>
        <v>150</v>
      </c>
      <c r="V56" t="str">
        <f t="shared" si="11"/>
        <v/>
      </c>
      <c r="W56" t="str">
        <f t="shared" si="11"/>
        <v/>
      </c>
      <c r="X56" t="str">
        <f t="shared" si="11"/>
        <v/>
      </c>
      <c r="Y56" t="str">
        <f t="shared" si="11"/>
        <v/>
      </c>
      <c r="Z56" t="str">
        <f t="shared" si="11"/>
        <v/>
      </c>
      <c r="AA56" t="str">
        <f t="shared" si="11"/>
        <v/>
      </c>
      <c r="AB56" t="str">
        <f t="shared" si="11"/>
        <v/>
      </c>
      <c r="AC56" t="str">
        <f t="shared" si="11"/>
        <v/>
      </c>
      <c r="AD56" t="str">
        <f t="shared" si="11"/>
        <v/>
      </c>
      <c r="AE56" t="str">
        <f t="shared" si="11"/>
        <v/>
      </c>
      <c r="AF56" t="str">
        <f t="shared" si="11"/>
        <v/>
      </c>
      <c r="AG56" s="19" t="str">
        <f t="shared" si="11"/>
        <v/>
      </c>
    </row>
    <row r="57" spans="3:33">
      <c r="C57">
        <f t="shared" ref="C57:AG57" si="12">IF(C14&lt;&gt;"",ROUND(C14/10,0)*10,"")</f>
        <v>130</v>
      </c>
      <c r="D57">
        <f t="shared" si="12"/>
        <v>110</v>
      </c>
      <c r="E57">
        <f t="shared" si="12"/>
        <v>90</v>
      </c>
      <c r="F57">
        <f t="shared" si="12"/>
        <v>120</v>
      </c>
      <c r="G57">
        <f t="shared" si="12"/>
        <v>120</v>
      </c>
      <c r="H57">
        <f t="shared" si="12"/>
        <v>90</v>
      </c>
      <c r="I57">
        <f t="shared" si="12"/>
        <v>110</v>
      </c>
      <c r="J57">
        <f t="shared" si="12"/>
        <v>110</v>
      </c>
      <c r="K57">
        <f t="shared" si="12"/>
        <v>80</v>
      </c>
      <c r="L57">
        <f t="shared" si="12"/>
        <v>120</v>
      </c>
      <c r="M57">
        <f t="shared" si="12"/>
        <v>130</v>
      </c>
      <c r="N57">
        <f t="shared" si="12"/>
        <v>80</v>
      </c>
      <c r="O57">
        <f t="shared" si="12"/>
        <v>70</v>
      </c>
      <c r="P57">
        <f t="shared" si="12"/>
        <v>100</v>
      </c>
      <c r="Q57">
        <f t="shared" si="12"/>
        <v>120</v>
      </c>
      <c r="R57">
        <f t="shared" si="12"/>
        <v>120</v>
      </c>
      <c r="S57">
        <f t="shared" si="12"/>
        <v>120</v>
      </c>
      <c r="T57" t="str">
        <f t="shared" si="12"/>
        <v/>
      </c>
      <c r="U57" t="str">
        <f t="shared" si="12"/>
        <v/>
      </c>
      <c r="V57" t="str">
        <f t="shared" si="12"/>
        <v/>
      </c>
      <c r="W57" t="str">
        <f t="shared" si="12"/>
        <v/>
      </c>
      <c r="X57" t="str">
        <f t="shared" si="12"/>
        <v/>
      </c>
      <c r="Y57" t="str">
        <f t="shared" si="12"/>
        <v/>
      </c>
      <c r="Z57" t="str">
        <f t="shared" si="12"/>
        <v/>
      </c>
      <c r="AA57" t="str">
        <f t="shared" si="12"/>
        <v/>
      </c>
      <c r="AB57" t="str">
        <f t="shared" si="12"/>
        <v/>
      </c>
      <c r="AC57" t="str">
        <f t="shared" si="12"/>
        <v/>
      </c>
      <c r="AD57" t="str">
        <f t="shared" si="12"/>
        <v/>
      </c>
      <c r="AE57" t="str">
        <f t="shared" si="12"/>
        <v/>
      </c>
      <c r="AF57" t="str">
        <f t="shared" si="12"/>
        <v/>
      </c>
      <c r="AG57" s="19" t="str">
        <f t="shared" si="12"/>
        <v/>
      </c>
    </row>
    <row r="58" spans="3:33">
      <c r="C58">
        <f t="shared" ref="C58:AG58" si="13">IF(C15&lt;&gt;"",ROUND(C15/10,0)*10,"")</f>
        <v>100</v>
      </c>
      <c r="D58">
        <f t="shared" si="13"/>
        <v>120</v>
      </c>
      <c r="E58">
        <f t="shared" si="13"/>
        <v>130</v>
      </c>
      <c r="F58">
        <f t="shared" si="13"/>
        <v>120</v>
      </c>
      <c r="G58">
        <f t="shared" si="13"/>
        <v>100</v>
      </c>
      <c r="H58">
        <f t="shared" si="13"/>
        <v>130</v>
      </c>
      <c r="I58">
        <f t="shared" si="13"/>
        <v>100</v>
      </c>
      <c r="J58">
        <f t="shared" si="13"/>
        <v>110</v>
      </c>
      <c r="K58">
        <f t="shared" si="13"/>
        <v>110</v>
      </c>
      <c r="L58">
        <f t="shared" si="13"/>
        <v>140</v>
      </c>
      <c r="M58">
        <f t="shared" si="13"/>
        <v>100</v>
      </c>
      <c r="N58">
        <f t="shared" si="13"/>
        <v>90</v>
      </c>
      <c r="O58">
        <f t="shared" si="13"/>
        <v>120</v>
      </c>
      <c r="P58">
        <f t="shared" si="13"/>
        <v>90</v>
      </c>
      <c r="Q58">
        <f t="shared" si="13"/>
        <v>90</v>
      </c>
      <c r="R58">
        <f t="shared" si="13"/>
        <v>130</v>
      </c>
      <c r="S58">
        <f t="shared" si="13"/>
        <v>100</v>
      </c>
      <c r="T58">
        <f t="shared" si="13"/>
        <v>110</v>
      </c>
      <c r="U58">
        <f t="shared" si="13"/>
        <v>100</v>
      </c>
      <c r="V58">
        <f t="shared" si="13"/>
        <v>110</v>
      </c>
      <c r="W58">
        <f t="shared" si="13"/>
        <v>110</v>
      </c>
      <c r="X58" t="str">
        <f t="shared" si="13"/>
        <v/>
      </c>
      <c r="Y58" t="str">
        <f t="shared" si="13"/>
        <v/>
      </c>
      <c r="Z58" t="str">
        <f t="shared" si="13"/>
        <v/>
      </c>
      <c r="AA58" t="str">
        <f t="shared" si="13"/>
        <v/>
      </c>
      <c r="AB58" t="str">
        <f t="shared" si="13"/>
        <v/>
      </c>
      <c r="AC58" t="str">
        <f t="shared" si="13"/>
        <v/>
      </c>
      <c r="AD58" t="str">
        <f t="shared" si="13"/>
        <v/>
      </c>
      <c r="AE58" t="str">
        <f t="shared" si="13"/>
        <v/>
      </c>
      <c r="AF58" t="str">
        <f t="shared" si="13"/>
        <v/>
      </c>
      <c r="AG58" s="19" t="str">
        <f t="shared" si="13"/>
        <v/>
      </c>
    </row>
    <row r="59" spans="3:33">
      <c r="C59">
        <f t="shared" ref="C59:AG59" si="14">IF(C16&lt;&gt;"",ROUND(C16/10,0)*10,"")</f>
        <v>110</v>
      </c>
      <c r="D59">
        <f t="shared" si="14"/>
        <v>50</v>
      </c>
      <c r="E59">
        <f t="shared" si="14"/>
        <v>70</v>
      </c>
      <c r="F59">
        <f t="shared" si="14"/>
        <v>70</v>
      </c>
      <c r="G59">
        <f t="shared" si="14"/>
        <v>50</v>
      </c>
      <c r="H59">
        <f t="shared" si="14"/>
        <v>40</v>
      </c>
      <c r="I59">
        <f t="shared" si="14"/>
        <v>70</v>
      </c>
      <c r="J59">
        <f t="shared" si="14"/>
        <v>120</v>
      </c>
      <c r="K59">
        <f t="shared" si="14"/>
        <v>40</v>
      </c>
      <c r="L59">
        <f t="shared" si="14"/>
        <v>40</v>
      </c>
      <c r="M59">
        <f t="shared" si="14"/>
        <v>110</v>
      </c>
      <c r="N59">
        <f t="shared" si="14"/>
        <v>70</v>
      </c>
      <c r="O59">
        <f t="shared" si="14"/>
        <v>80</v>
      </c>
      <c r="P59">
        <f t="shared" si="14"/>
        <v>70</v>
      </c>
      <c r="Q59">
        <f t="shared" si="14"/>
        <v>100</v>
      </c>
      <c r="R59" t="str">
        <f t="shared" si="14"/>
        <v/>
      </c>
      <c r="S59" t="str">
        <f t="shared" si="14"/>
        <v/>
      </c>
      <c r="T59" t="str">
        <f t="shared" si="14"/>
        <v/>
      </c>
      <c r="U59" t="str">
        <f t="shared" si="14"/>
        <v/>
      </c>
      <c r="V59" t="str">
        <f t="shared" si="14"/>
        <v/>
      </c>
      <c r="W59" t="str">
        <f t="shared" si="14"/>
        <v/>
      </c>
      <c r="X59" t="str">
        <f t="shared" si="14"/>
        <v/>
      </c>
      <c r="Y59" t="str">
        <f t="shared" si="14"/>
        <v/>
      </c>
      <c r="Z59" t="str">
        <f t="shared" si="14"/>
        <v/>
      </c>
      <c r="AA59" t="str">
        <f t="shared" si="14"/>
        <v/>
      </c>
      <c r="AB59" t="str">
        <f t="shared" si="14"/>
        <v/>
      </c>
      <c r="AC59" t="str">
        <f t="shared" si="14"/>
        <v/>
      </c>
      <c r="AD59" t="str">
        <f t="shared" si="14"/>
        <v/>
      </c>
      <c r="AE59" t="str">
        <f t="shared" si="14"/>
        <v/>
      </c>
      <c r="AF59" t="str">
        <f t="shared" si="14"/>
        <v/>
      </c>
      <c r="AG59" s="19" t="str">
        <f t="shared" si="14"/>
        <v/>
      </c>
    </row>
    <row r="60" spans="3:33">
      <c r="C60">
        <f t="shared" ref="C60:AG60" si="15">IF(C17&lt;&gt;"",ROUND(C17/10,0)*10,"")</f>
        <v>50</v>
      </c>
      <c r="D60">
        <f t="shared" si="15"/>
        <v>100</v>
      </c>
      <c r="E60">
        <f t="shared" si="15"/>
        <v>90</v>
      </c>
      <c r="F60">
        <f t="shared" si="15"/>
        <v>120</v>
      </c>
      <c r="G60">
        <f t="shared" si="15"/>
        <v>80</v>
      </c>
      <c r="H60">
        <f t="shared" si="15"/>
        <v>90</v>
      </c>
      <c r="I60">
        <f t="shared" si="15"/>
        <v>90</v>
      </c>
      <c r="J60">
        <f t="shared" si="15"/>
        <v>90</v>
      </c>
      <c r="K60">
        <f t="shared" si="15"/>
        <v>70</v>
      </c>
      <c r="L60">
        <f t="shared" si="15"/>
        <v>110</v>
      </c>
      <c r="M60">
        <f t="shared" si="15"/>
        <v>40</v>
      </c>
      <c r="N60">
        <f t="shared" si="15"/>
        <v>60</v>
      </c>
      <c r="O60">
        <f t="shared" si="15"/>
        <v>120</v>
      </c>
      <c r="P60">
        <f t="shared" si="15"/>
        <v>60</v>
      </c>
      <c r="Q60">
        <f t="shared" si="15"/>
        <v>60</v>
      </c>
      <c r="R60">
        <f t="shared" si="15"/>
        <v>90</v>
      </c>
      <c r="S60">
        <f t="shared" si="15"/>
        <v>120</v>
      </c>
      <c r="T60">
        <f t="shared" si="15"/>
        <v>120</v>
      </c>
      <c r="U60">
        <f t="shared" si="15"/>
        <v>90</v>
      </c>
      <c r="V60">
        <f t="shared" si="15"/>
        <v>100</v>
      </c>
      <c r="W60">
        <f t="shared" si="15"/>
        <v>100</v>
      </c>
      <c r="X60">
        <f t="shared" si="15"/>
        <v>100</v>
      </c>
      <c r="Y60">
        <f t="shared" si="15"/>
        <v>70</v>
      </c>
      <c r="Z60">
        <f t="shared" si="15"/>
        <v>100</v>
      </c>
      <c r="AA60">
        <f t="shared" si="15"/>
        <v>110</v>
      </c>
      <c r="AB60">
        <f t="shared" si="15"/>
        <v>110</v>
      </c>
      <c r="AC60">
        <f t="shared" si="15"/>
        <v>50</v>
      </c>
      <c r="AD60" t="str">
        <f t="shared" si="15"/>
        <v/>
      </c>
      <c r="AE60" t="str">
        <f t="shared" si="15"/>
        <v/>
      </c>
      <c r="AF60" t="str">
        <f t="shared" si="15"/>
        <v/>
      </c>
      <c r="AG60" s="19" t="str">
        <f t="shared" si="15"/>
        <v/>
      </c>
    </row>
    <row r="61" spans="3:33">
      <c r="C61">
        <f t="shared" ref="C61:AG61" si="16">IF(C18&lt;&gt;"",ROUND(C18/10,0)*10,"")</f>
        <v>50</v>
      </c>
      <c r="D61">
        <f t="shared" si="16"/>
        <v>70</v>
      </c>
      <c r="E61">
        <f t="shared" si="16"/>
        <v>80</v>
      </c>
      <c r="F61">
        <f t="shared" si="16"/>
        <v>80</v>
      </c>
      <c r="G61">
        <f t="shared" si="16"/>
        <v>90</v>
      </c>
      <c r="H61">
        <f t="shared" si="16"/>
        <v>50</v>
      </c>
      <c r="I61">
        <f t="shared" si="16"/>
        <v>30</v>
      </c>
      <c r="J61">
        <f t="shared" si="16"/>
        <v>40</v>
      </c>
      <c r="K61">
        <f t="shared" si="16"/>
        <v>50</v>
      </c>
      <c r="L61">
        <f t="shared" si="16"/>
        <v>20</v>
      </c>
      <c r="M61">
        <f t="shared" si="16"/>
        <v>80</v>
      </c>
      <c r="N61">
        <f t="shared" si="16"/>
        <v>80</v>
      </c>
      <c r="O61">
        <f t="shared" si="16"/>
        <v>70</v>
      </c>
      <c r="P61">
        <f t="shared" si="16"/>
        <v>70</v>
      </c>
      <c r="Q61">
        <f t="shared" si="16"/>
        <v>80</v>
      </c>
      <c r="R61">
        <f t="shared" si="16"/>
        <v>100</v>
      </c>
      <c r="S61" t="str">
        <f t="shared" si="16"/>
        <v/>
      </c>
      <c r="T61" t="str">
        <f t="shared" si="16"/>
        <v/>
      </c>
      <c r="U61" t="str">
        <f t="shared" si="16"/>
        <v/>
      </c>
      <c r="V61" t="str">
        <f t="shared" si="16"/>
        <v/>
      </c>
      <c r="W61" t="str">
        <f t="shared" si="16"/>
        <v/>
      </c>
      <c r="X61" t="str">
        <f t="shared" si="16"/>
        <v/>
      </c>
      <c r="Y61" t="str">
        <f t="shared" si="16"/>
        <v/>
      </c>
      <c r="Z61" t="str">
        <f t="shared" si="16"/>
        <v/>
      </c>
      <c r="AA61" t="str">
        <f t="shared" si="16"/>
        <v/>
      </c>
      <c r="AB61" t="str">
        <f t="shared" si="16"/>
        <v/>
      </c>
      <c r="AC61" t="str">
        <f t="shared" si="16"/>
        <v/>
      </c>
      <c r="AD61" t="str">
        <f t="shared" si="16"/>
        <v/>
      </c>
      <c r="AE61" t="str">
        <f t="shared" si="16"/>
        <v/>
      </c>
      <c r="AF61" t="str">
        <f t="shared" si="16"/>
        <v/>
      </c>
      <c r="AG61" s="19" t="str">
        <f t="shared" si="16"/>
        <v/>
      </c>
    </row>
    <row r="62" spans="3:33">
      <c r="C62">
        <f t="shared" ref="C62:AG62" si="17">IF(C19&lt;&gt;"",ROUND(C19/10,0)*10,"")</f>
        <v>60</v>
      </c>
      <c r="D62">
        <f t="shared" si="17"/>
        <v>30</v>
      </c>
      <c r="E62">
        <f t="shared" si="17"/>
        <v>90</v>
      </c>
      <c r="F62">
        <f t="shared" si="17"/>
        <v>70</v>
      </c>
      <c r="G62">
        <f t="shared" si="17"/>
        <v>50</v>
      </c>
      <c r="H62">
        <f t="shared" si="17"/>
        <v>60</v>
      </c>
      <c r="I62">
        <f t="shared" si="17"/>
        <v>50</v>
      </c>
      <c r="J62">
        <f t="shared" si="17"/>
        <v>50</v>
      </c>
      <c r="K62">
        <f t="shared" si="17"/>
        <v>30</v>
      </c>
      <c r="L62">
        <f t="shared" si="17"/>
        <v>50</v>
      </c>
      <c r="M62">
        <f t="shared" si="17"/>
        <v>80</v>
      </c>
      <c r="N62">
        <f t="shared" si="17"/>
        <v>70</v>
      </c>
      <c r="O62">
        <f t="shared" si="17"/>
        <v>40</v>
      </c>
      <c r="P62">
        <f t="shared" si="17"/>
        <v>70</v>
      </c>
      <c r="Q62">
        <f t="shared" si="17"/>
        <v>60</v>
      </c>
      <c r="R62">
        <f t="shared" si="17"/>
        <v>40</v>
      </c>
      <c r="S62">
        <f t="shared" si="17"/>
        <v>80</v>
      </c>
      <c r="T62" t="str">
        <f t="shared" si="17"/>
        <v/>
      </c>
      <c r="U62" t="str">
        <f t="shared" si="17"/>
        <v/>
      </c>
      <c r="V62" t="str">
        <f t="shared" si="17"/>
        <v/>
      </c>
      <c r="W62" t="str">
        <f t="shared" si="17"/>
        <v/>
      </c>
      <c r="X62" t="str">
        <f t="shared" si="17"/>
        <v/>
      </c>
      <c r="Y62" t="str">
        <f t="shared" si="17"/>
        <v/>
      </c>
      <c r="Z62" t="str">
        <f t="shared" si="17"/>
        <v/>
      </c>
      <c r="AA62" t="str">
        <f t="shared" si="17"/>
        <v/>
      </c>
      <c r="AB62" t="str">
        <f t="shared" si="17"/>
        <v/>
      </c>
      <c r="AC62" t="str">
        <f t="shared" si="17"/>
        <v/>
      </c>
      <c r="AD62" t="str">
        <f t="shared" si="17"/>
        <v/>
      </c>
      <c r="AE62" t="str">
        <f t="shared" si="17"/>
        <v/>
      </c>
      <c r="AF62" t="str">
        <f t="shared" si="17"/>
        <v/>
      </c>
      <c r="AG62" s="19" t="str">
        <f t="shared" si="17"/>
        <v/>
      </c>
    </row>
    <row r="63" spans="3:33">
      <c r="C63">
        <f t="shared" ref="C63:AG63" si="18">IF(C20&lt;&gt;"",ROUND(C20/10,0)*10,"")</f>
        <v>90</v>
      </c>
      <c r="D63">
        <f t="shared" si="18"/>
        <v>40</v>
      </c>
      <c r="E63">
        <f t="shared" si="18"/>
        <v>70</v>
      </c>
      <c r="F63">
        <f t="shared" si="18"/>
        <v>50</v>
      </c>
      <c r="G63">
        <f t="shared" si="18"/>
        <v>70</v>
      </c>
      <c r="H63">
        <f t="shared" si="18"/>
        <v>50</v>
      </c>
      <c r="I63">
        <f t="shared" si="18"/>
        <v>100</v>
      </c>
      <c r="J63">
        <f t="shared" si="18"/>
        <v>80</v>
      </c>
      <c r="K63">
        <f t="shared" si="18"/>
        <v>100</v>
      </c>
      <c r="L63">
        <f t="shared" si="18"/>
        <v>100</v>
      </c>
      <c r="M63">
        <f t="shared" si="18"/>
        <v>80</v>
      </c>
      <c r="N63">
        <f t="shared" si="18"/>
        <v>50</v>
      </c>
      <c r="O63">
        <f t="shared" si="18"/>
        <v>50</v>
      </c>
      <c r="P63">
        <f t="shared" si="18"/>
        <v>110</v>
      </c>
      <c r="Q63">
        <f t="shared" si="18"/>
        <v>50</v>
      </c>
      <c r="R63">
        <f t="shared" si="18"/>
        <v>70</v>
      </c>
      <c r="S63">
        <f t="shared" si="18"/>
        <v>50</v>
      </c>
      <c r="T63">
        <f t="shared" si="18"/>
        <v>80</v>
      </c>
      <c r="U63">
        <f t="shared" si="18"/>
        <v>50</v>
      </c>
      <c r="V63">
        <f t="shared" si="18"/>
        <v>50</v>
      </c>
      <c r="W63">
        <f t="shared" si="18"/>
        <v>70</v>
      </c>
      <c r="X63">
        <f t="shared" si="18"/>
        <v>60</v>
      </c>
      <c r="Y63">
        <f t="shared" si="18"/>
        <v>60</v>
      </c>
      <c r="Z63">
        <f t="shared" si="18"/>
        <v>90</v>
      </c>
      <c r="AA63">
        <f t="shared" si="18"/>
        <v>70</v>
      </c>
      <c r="AB63">
        <f t="shared" si="18"/>
        <v>40</v>
      </c>
      <c r="AC63">
        <f t="shared" si="18"/>
        <v>70</v>
      </c>
      <c r="AD63">
        <f t="shared" si="18"/>
        <v>80</v>
      </c>
      <c r="AE63">
        <f t="shared" si="18"/>
        <v>70</v>
      </c>
      <c r="AF63">
        <f t="shared" si="18"/>
        <v>40</v>
      </c>
      <c r="AG63" s="19" t="str">
        <f t="shared" si="18"/>
        <v/>
      </c>
    </row>
    <row r="64" spans="3:33">
      <c r="C64">
        <f t="shared" ref="C64:AG64" si="19">IF(C21&lt;&gt;"",ROUND(C21/10,0)*10,"")</f>
        <v>40</v>
      </c>
      <c r="D64">
        <f t="shared" si="19"/>
        <v>50</v>
      </c>
      <c r="E64">
        <f t="shared" si="19"/>
        <v>60</v>
      </c>
      <c r="F64">
        <f t="shared" si="19"/>
        <v>50</v>
      </c>
      <c r="G64">
        <f t="shared" si="19"/>
        <v>50</v>
      </c>
      <c r="H64">
        <f t="shared" si="19"/>
        <v>50</v>
      </c>
      <c r="I64">
        <f t="shared" si="19"/>
        <v>70</v>
      </c>
      <c r="J64">
        <f t="shared" si="19"/>
        <v>80</v>
      </c>
      <c r="K64">
        <f t="shared" si="19"/>
        <v>70</v>
      </c>
      <c r="L64">
        <f t="shared" si="19"/>
        <v>60</v>
      </c>
      <c r="M64">
        <f t="shared" si="19"/>
        <v>60</v>
      </c>
      <c r="N64">
        <f t="shared" si="19"/>
        <v>60</v>
      </c>
      <c r="O64" t="str">
        <f t="shared" si="19"/>
        <v/>
      </c>
      <c r="P64" t="str">
        <f t="shared" si="19"/>
        <v/>
      </c>
      <c r="Q64" t="str">
        <f t="shared" si="19"/>
        <v/>
      </c>
      <c r="R64" t="str">
        <f t="shared" si="19"/>
        <v/>
      </c>
      <c r="S64" t="str">
        <f t="shared" si="19"/>
        <v/>
      </c>
      <c r="T64" t="str">
        <f t="shared" si="19"/>
        <v/>
      </c>
      <c r="U64" t="str">
        <f t="shared" si="19"/>
        <v/>
      </c>
      <c r="V64" t="str">
        <f t="shared" si="19"/>
        <v/>
      </c>
      <c r="W64" t="str">
        <f t="shared" si="19"/>
        <v/>
      </c>
      <c r="X64" t="str">
        <f t="shared" si="19"/>
        <v/>
      </c>
      <c r="Y64" t="str">
        <f t="shared" si="19"/>
        <v/>
      </c>
      <c r="Z64" t="str">
        <f t="shared" si="19"/>
        <v/>
      </c>
      <c r="AA64" t="str">
        <f t="shared" si="19"/>
        <v/>
      </c>
      <c r="AB64" t="str">
        <f t="shared" si="19"/>
        <v/>
      </c>
      <c r="AC64" t="str">
        <f t="shared" si="19"/>
        <v/>
      </c>
      <c r="AD64" t="str">
        <f t="shared" si="19"/>
        <v/>
      </c>
      <c r="AE64" t="str">
        <f t="shared" si="19"/>
        <v/>
      </c>
      <c r="AF64" t="str">
        <f t="shared" si="19"/>
        <v/>
      </c>
      <c r="AG64" s="19" t="str">
        <f t="shared" si="19"/>
        <v/>
      </c>
    </row>
    <row r="65" spans="3:33">
      <c r="C65">
        <f t="shared" ref="C65:AG65" si="20">IF(C22&lt;&gt;"",ROUND(C22/10,0)*10,"")</f>
        <v>100</v>
      </c>
      <c r="D65">
        <f t="shared" si="20"/>
        <v>40</v>
      </c>
      <c r="E65">
        <f t="shared" si="20"/>
        <v>90</v>
      </c>
      <c r="F65">
        <f t="shared" si="20"/>
        <v>130</v>
      </c>
      <c r="G65">
        <f t="shared" si="20"/>
        <v>60</v>
      </c>
      <c r="H65">
        <f t="shared" si="20"/>
        <v>60</v>
      </c>
      <c r="I65">
        <f t="shared" si="20"/>
        <v>60</v>
      </c>
      <c r="J65">
        <f t="shared" si="20"/>
        <v>90</v>
      </c>
      <c r="K65">
        <f t="shared" si="20"/>
        <v>50</v>
      </c>
      <c r="L65">
        <f t="shared" si="20"/>
        <v>110</v>
      </c>
      <c r="M65">
        <f t="shared" si="20"/>
        <v>50</v>
      </c>
      <c r="N65">
        <f t="shared" si="20"/>
        <v>80</v>
      </c>
      <c r="O65">
        <f t="shared" si="20"/>
        <v>80</v>
      </c>
      <c r="P65">
        <f t="shared" si="20"/>
        <v>80</v>
      </c>
      <c r="Q65">
        <f t="shared" si="20"/>
        <v>70</v>
      </c>
      <c r="R65">
        <f t="shared" si="20"/>
        <v>30</v>
      </c>
      <c r="S65">
        <f t="shared" si="20"/>
        <v>40</v>
      </c>
      <c r="T65">
        <f t="shared" si="20"/>
        <v>50</v>
      </c>
      <c r="U65">
        <f t="shared" si="20"/>
        <v>80</v>
      </c>
      <c r="V65">
        <f t="shared" si="20"/>
        <v>60</v>
      </c>
      <c r="W65">
        <f t="shared" si="20"/>
        <v>60</v>
      </c>
      <c r="X65">
        <f t="shared" si="20"/>
        <v>60</v>
      </c>
      <c r="Y65">
        <f t="shared" si="20"/>
        <v>60</v>
      </c>
      <c r="Z65">
        <f t="shared" si="20"/>
        <v>70</v>
      </c>
      <c r="AA65" t="str">
        <f t="shared" si="20"/>
        <v/>
      </c>
      <c r="AB65" t="str">
        <f t="shared" si="20"/>
        <v/>
      </c>
      <c r="AC65" t="str">
        <f t="shared" si="20"/>
        <v/>
      </c>
      <c r="AD65" t="str">
        <f t="shared" si="20"/>
        <v/>
      </c>
      <c r="AE65" t="str">
        <f t="shared" si="20"/>
        <v/>
      </c>
      <c r="AF65" t="str">
        <f t="shared" si="20"/>
        <v/>
      </c>
      <c r="AG65" s="19" t="str">
        <f t="shared" si="20"/>
        <v/>
      </c>
    </row>
    <row r="66" spans="3:33">
      <c r="C66">
        <f t="shared" ref="C66:AG66" si="21">IF(C23&lt;&gt;"",ROUND(C23/10,0)*10,"")</f>
        <v>80</v>
      </c>
      <c r="D66">
        <f t="shared" si="21"/>
        <v>70</v>
      </c>
      <c r="E66">
        <f t="shared" si="21"/>
        <v>50</v>
      </c>
      <c r="F66">
        <f t="shared" si="21"/>
        <v>70</v>
      </c>
      <c r="G66">
        <f t="shared" si="21"/>
        <v>50</v>
      </c>
      <c r="H66">
        <f t="shared" si="21"/>
        <v>40</v>
      </c>
      <c r="I66">
        <f t="shared" si="21"/>
        <v>90</v>
      </c>
      <c r="J66">
        <f t="shared" si="21"/>
        <v>80</v>
      </c>
      <c r="K66">
        <f t="shared" si="21"/>
        <v>70</v>
      </c>
      <c r="L66">
        <f t="shared" si="21"/>
        <v>70</v>
      </c>
      <c r="M66">
        <f t="shared" si="21"/>
        <v>90</v>
      </c>
      <c r="N66">
        <f t="shared" si="21"/>
        <v>80</v>
      </c>
      <c r="O66">
        <f t="shared" si="21"/>
        <v>60</v>
      </c>
      <c r="P66">
        <f t="shared" si="21"/>
        <v>60</v>
      </c>
      <c r="Q66">
        <f t="shared" si="21"/>
        <v>100</v>
      </c>
      <c r="R66">
        <f t="shared" si="21"/>
        <v>70</v>
      </c>
      <c r="S66">
        <f t="shared" si="21"/>
        <v>80</v>
      </c>
      <c r="T66">
        <f t="shared" si="21"/>
        <v>50</v>
      </c>
      <c r="U66" t="str">
        <f t="shared" si="21"/>
        <v/>
      </c>
      <c r="V66" t="str">
        <f t="shared" si="21"/>
        <v/>
      </c>
      <c r="W66" t="str">
        <f t="shared" si="21"/>
        <v/>
      </c>
      <c r="X66" t="str">
        <f t="shared" si="21"/>
        <v/>
      </c>
      <c r="Y66" t="str">
        <f t="shared" si="21"/>
        <v/>
      </c>
      <c r="Z66" t="str">
        <f t="shared" si="21"/>
        <v/>
      </c>
      <c r="AA66" t="str">
        <f t="shared" si="21"/>
        <v/>
      </c>
      <c r="AB66" t="str">
        <f t="shared" si="21"/>
        <v/>
      </c>
      <c r="AC66" t="str">
        <f t="shared" si="21"/>
        <v/>
      </c>
      <c r="AD66" t="str">
        <f t="shared" si="21"/>
        <v/>
      </c>
      <c r="AE66" t="str">
        <f t="shared" si="21"/>
        <v/>
      </c>
      <c r="AF66" t="str">
        <f t="shared" si="21"/>
        <v/>
      </c>
      <c r="AG66" s="19" t="str">
        <f t="shared" si="21"/>
        <v/>
      </c>
    </row>
    <row r="67" spans="3:33">
      <c r="C67">
        <f t="shared" ref="C67:AG67" si="22">IF(C24&lt;&gt;"",ROUND(C24/10,0)*10,"")</f>
        <v>90</v>
      </c>
      <c r="D67">
        <f t="shared" si="22"/>
        <v>120</v>
      </c>
      <c r="E67">
        <f t="shared" si="22"/>
        <v>120</v>
      </c>
      <c r="F67">
        <f t="shared" si="22"/>
        <v>100</v>
      </c>
      <c r="G67">
        <f t="shared" si="22"/>
        <v>100</v>
      </c>
      <c r="H67">
        <f t="shared" si="22"/>
        <v>100</v>
      </c>
      <c r="I67">
        <f t="shared" si="22"/>
        <v>90</v>
      </c>
      <c r="J67">
        <f t="shared" si="22"/>
        <v>120</v>
      </c>
      <c r="K67">
        <f t="shared" si="22"/>
        <v>110</v>
      </c>
      <c r="L67">
        <f t="shared" si="22"/>
        <v>110</v>
      </c>
      <c r="M67">
        <f t="shared" si="22"/>
        <v>110</v>
      </c>
      <c r="N67">
        <f t="shared" si="22"/>
        <v>50</v>
      </c>
      <c r="O67">
        <f t="shared" si="22"/>
        <v>70</v>
      </c>
      <c r="P67">
        <f t="shared" si="22"/>
        <v>110</v>
      </c>
      <c r="Q67">
        <f t="shared" si="22"/>
        <v>100</v>
      </c>
      <c r="R67">
        <f t="shared" si="22"/>
        <v>140</v>
      </c>
      <c r="S67">
        <f t="shared" si="22"/>
        <v>80</v>
      </c>
      <c r="T67">
        <f t="shared" si="22"/>
        <v>110</v>
      </c>
      <c r="U67" t="str">
        <f t="shared" si="22"/>
        <v/>
      </c>
      <c r="V67" t="str">
        <f t="shared" si="22"/>
        <v/>
      </c>
      <c r="W67" t="str">
        <f t="shared" si="22"/>
        <v/>
      </c>
      <c r="X67" t="str">
        <f t="shared" si="22"/>
        <v/>
      </c>
      <c r="Y67" t="str">
        <f t="shared" si="22"/>
        <v/>
      </c>
      <c r="Z67" t="str">
        <f t="shared" si="22"/>
        <v/>
      </c>
      <c r="AA67" t="str">
        <f t="shared" si="22"/>
        <v/>
      </c>
      <c r="AB67" t="str">
        <f t="shared" si="22"/>
        <v/>
      </c>
      <c r="AC67" t="str">
        <f t="shared" si="22"/>
        <v/>
      </c>
      <c r="AD67" t="str">
        <f t="shared" si="22"/>
        <v/>
      </c>
      <c r="AE67" t="str">
        <f t="shared" si="22"/>
        <v/>
      </c>
      <c r="AF67" t="str">
        <f t="shared" si="22"/>
        <v/>
      </c>
      <c r="AG67" s="19" t="str">
        <f t="shared" si="22"/>
        <v/>
      </c>
    </row>
    <row r="68" spans="3:33">
      <c r="C68">
        <f t="shared" ref="C68:AG68" si="23">IF(C25&lt;&gt;"",ROUND(C25/10,0)*10,"")</f>
        <v>120</v>
      </c>
      <c r="D68">
        <f t="shared" si="23"/>
        <v>120</v>
      </c>
      <c r="E68">
        <f t="shared" si="23"/>
        <v>120</v>
      </c>
      <c r="F68">
        <f t="shared" si="23"/>
        <v>130</v>
      </c>
      <c r="G68">
        <f t="shared" si="23"/>
        <v>110</v>
      </c>
      <c r="H68">
        <f t="shared" si="23"/>
        <v>110</v>
      </c>
      <c r="I68">
        <f t="shared" si="23"/>
        <v>110</v>
      </c>
      <c r="J68">
        <f t="shared" si="23"/>
        <v>120</v>
      </c>
      <c r="K68">
        <f t="shared" si="23"/>
        <v>110</v>
      </c>
      <c r="L68">
        <f t="shared" si="23"/>
        <v>110</v>
      </c>
      <c r="M68">
        <f t="shared" si="23"/>
        <v>130</v>
      </c>
      <c r="N68">
        <f t="shared" si="23"/>
        <v>150</v>
      </c>
      <c r="O68">
        <f t="shared" si="23"/>
        <v>120</v>
      </c>
      <c r="P68">
        <f t="shared" si="23"/>
        <v>100</v>
      </c>
      <c r="Q68" t="str">
        <f t="shared" si="23"/>
        <v/>
      </c>
      <c r="R68" t="str">
        <f t="shared" si="23"/>
        <v/>
      </c>
      <c r="S68" t="str">
        <f t="shared" si="23"/>
        <v/>
      </c>
      <c r="T68" t="str">
        <f t="shared" si="23"/>
        <v/>
      </c>
      <c r="U68" t="str">
        <f t="shared" si="23"/>
        <v/>
      </c>
      <c r="V68" t="str">
        <f t="shared" si="23"/>
        <v/>
      </c>
      <c r="W68" t="str">
        <f t="shared" si="23"/>
        <v/>
      </c>
      <c r="X68" t="str">
        <f t="shared" si="23"/>
        <v/>
      </c>
      <c r="Y68" t="str">
        <f t="shared" si="23"/>
        <v/>
      </c>
      <c r="Z68" t="str">
        <f t="shared" si="23"/>
        <v/>
      </c>
      <c r="AA68" t="str">
        <f t="shared" si="23"/>
        <v/>
      </c>
      <c r="AB68" t="str">
        <f t="shared" si="23"/>
        <v/>
      </c>
      <c r="AC68" t="str">
        <f t="shared" si="23"/>
        <v/>
      </c>
      <c r="AD68" t="str">
        <f t="shared" si="23"/>
        <v/>
      </c>
      <c r="AE68" t="str">
        <f t="shared" si="23"/>
        <v/>
      </c>
      <c r="AF68" t="str">
        <f t="shared" si="23"/>
        <v/>
      </c>
      <c r="AG68" s="19" t="str">
        <f t="shared" si="23"/>
        <v/>
      </c>
    </row>
    <row r="69" spans="3:33">
      <c r="C69">
        <f t="shared" ref="C69:AG69" si="24">IF(C26&lt;&gt;"",ROUND(C26/10,0)*10,"")</f>
        <v>140</v>
      </c>
      <c r="D69">
        <f t="shared" si="24"/>
        <v>120</v>
      </c>
      <c r="E69">
        <f t="shared" si="24"/>
        <v>90</v>
      </c>
      <c r="F69">
        <f t="shared" si="24"/>
        <v>140</v>
      </c>
      <c r="G69">
        <f t="shared" si="24"/>
        <v>70</v>
      </c>
      <c r="H69">
        <f t="shared" si="24"/>
        <v>90</v>
      </c>
      <c r="I69">
        <f t="shared" si="24"/>
        <v>100</v>
      </c>
      <c r="J69">
        <f t="shared" si="24"/>
        <v>60</v>
      </c>
      <c r="K69">
        <f t="shared" si="24"/>
        <v>130</v>
      </c>
      <c r="L69">
        <f t="shared" si="24"/>
        <v>110</v>
      </c>
      <c r="M69">
        <f t="shared" si="24"/>
        <v>100</v>
      </c>
      <c r="N69">
        <f t="shared" si="24"/>
        <v>60</v>
      </c>
      <c r="O69">
        <f t="shared" si="24"/>
        <v>60</v>
      </c>
      <c r="P69">
        <f t="shared" si="24"/>
        <v>110</v>
      </c>
      <c r="Q69">
        <f t="shared" si="24"/>
        <v>120</v>
      </c>
      <c r="R69">
        <f t="shared" si="24"/>
        <v>90</v>
      </c>
      <c r="S69">
        <f t="shared" si="24"/>
        <v>90</v>
      </c>
      <c r="T69">
        <f t="shared" si="24"/>
        <v>100</v>
      </c>
      <c r="U69">
        <f t="shared" si="24"/>
        <v>80</v>
      </c>
      <c r="V69">
        <f t="shared" si="24"/>
        <v>70</v>
      </c>
      <c r="W69">
        <f t="shared" si="24"/>
        <v>100</v>
      </c>
      <c r="X69">
        <f t="shared" si="24"/>
        <v>90</v>
      </c>
      <c r="Y69">
        <f t="shared" si="24"/>
        <v>60</v>
      </c>
      <c r="Z69">
        <f t="shared" si="24"/>
        <v>120</v>
      </c>
      <c r="AA69">
        <f t="shared" si="24"/>
        <v>120</v>
      </c>
      <c r="AB69" t="str">
        <f t="shared" si="24"/>
        <v/>
      </c>
      <c r="AC69" t="str">
        <f t="shared" si="24"/>
        <v/>
      </c>
      <c r="AD69" t="str">
        <f t="shared" si="24"/>
        <v/>
      </c>
      <c r="AE69" t="str">
        <f t="shared" si="24"/>
        <v/>
      </c>
      <c r="AF69" t="str">
        <f t="shared" si="24"/>
        <v/>
      </c>
      <c r="AG69" s="19" t="str">
        <f t="shared" si="24"/>
        <v/>
      </c>
    </row>
    <row r="70" spans="3:33">
      <c r="C70">
        <f t="shared" ref="C70:AG70" si="25">IF(C27&lt;&gt;"",ROUND(C27/10,0)*10,"")</f>
        <v>100</v>
      </c>
      <c r="D70">
        <f t="shared" si="25"/>
        <v>100</v>
      </c>
      <c r="E70">
        <f t="shared" si="25"/>
        <v>130</v>
      </c>
      <c r="F70">
        <f t="shared" si="25"/>
        <v>120</v>
      </c>
      <c r="G70">
        <f t="shared" si="25"/>
        <v>110</v>
      </c>
      <c r="H70">
        <f t="shared" si="25"/>
        <v>90</v>
      </c>
      <c r="I70">
        <f t="shared" si="25"/>
        <v>90</v>
      </c>
      <c r="J70">
        <f t="shared" si="25"/>
        <v>110</v>
      </c>
      <c r="K70">
        <f t="shared" si="25"/>
        <v>110</v>
      </c>
      <c r="L70">
        <f t="shared" si="25"/>
        <v>110</v>
      </c>
      <c r="M70">
        <f t="shared" si="25"/>
        <v>110</v>
      </c>
      <c r="N70">
        <f t="shared" si="25"/>
        <v>110</v>
      </c>
      <c r="O70">
        <f t="shared" si="25"/>
        <v>110</v>
      </c>
      <c r="P70">
        <f t="shared" si="25"/>
        <v>120</v>
      </c>
      <c r="Q70">
        <f t="shared" si="25"/>
        <v>110</v>
      </c>
      <c r="R70" t="str">
        <f t="shared" si="25"/>
        <v/>
      </c>
      <c r="S70" t="str">
        <f t="shared" si="25"/>
        <v/>
      </c>
      <c r="T70" t="str">
        <f t="shared" si="25"/>
        <v/>
      </c>
      <c r="U70" t="str">
        <f t="shared" si="25"/>
        <v/>
      </c>
      <c r="V70" t="str">
        <f t="shared" si="25"/>
        <v/>
      </c>
      <c r="W70" t="str">
        <f t="shared" si="25"/>
        <v/>
      </c>
      <c r="X70" t="str">
        <f t="shared" si="25"/>
        <v/>
      </c>
      <c r="Y70" t="str">
        <f t="shared" si="25"/>
        <v/>
      </c>
      <c r="Z70" t="str">
        <f t="shared" si="25"/>
        <v/>
      </c>
      <c r="AA70" t="str">
        <f t="shared" si="25"/>
        <v/>
      </c>
      <c r="AB70" t="str">
        <f t="shared" si="25"/>
        <v/>
      </c>
      <c r="AC70" t="str">
        <f t="shared" si="25"/>
        <v/>
      </c>
      <c r="AD70" t="str">
        <f t="shared" si="25"/>
        <v/>
      </c>
      <c r="AE70" t="str">
        <f t="shared" si="25"/>
        <v/>
      </c>
      <c r="AF70" t="str">
        <f t="shared" si="25"/>
        <v/>
      </c>
      <c r="AG70" s="19" t="str">
        <f t="shared" si="25"/>
        <v/>
      </c>
    </row>
    <row r="71" spans="3:33">
      <c r="C71">
        <f t="shared" ref="C71:AG71" si="26">IF(C28&lt;&gt;"",ROUND(C28/10,0)*10,"")</f>
        <v>50</v>
      </c>
      <c r="D71">
        <f t="shared" si="26"/>
        <v>50</v>
      </c>
      <c r="E71">
        <f t="shared" si="26"/>
        <v>70</v>
      </c>
      <c r="F71">
        <f t="shared" si="26"/>
        <v>50</v>
      </c>
      <c r="G71">
        <f t="shared" si="26"/>
        <v>60</v>
      </c>
      <c r="H71">
        <f t="shared" si="26"/>
        <v>60</v>
      </c>
      <c r="I71">
        <f t="shared" si="26"/>
        <v>40</v>
      </c>
      <c r="J71">
        <f t="shared" si="26"/>
        <v>50</v>
      </c>
      <c r="K71">
        <f t="shared" si="26"/>
        <v>40</v>
      </c>
      <c r="L71">
        <f t="shared" si="26"/>
        <v>80</v>
      </c>
      <c r="M71">
        <f t="shared" si="26"/>
        <v>90</v>
      </c>
      <c r="N71">
        <f t="shared" si="26"/>
        <v>30</v>
      </c>
      <c r="O71">
        <f t="shared" si="26"/>
        <v>50</v>
      </c>
      <c r="P71">
        <f t="shared" si="26"/>
        <v>60</v>
      </c>
      <c r="Q71">
        <f t="shared" si="26"/>
        <v>40</v>
      </c>
      <c r="R71">
        <f t="shared" si="26"/>
        <v>40</v>
      </c>
      <c r="S71">
        <f t="shared" si="26"/>
        <v>50</v>
      </c>
      <c r="T71">
        <f t="shared" si="26"/>
        <v>70</v>
      </c>
      <c r="U71">
        <f t="shared" si="26"/>
        <v>80</v>
      </c>
      <c r="V71">
        <f t="shared" si="26"/>
        <v>40</v>
      </c>
      <c r="W71">
        <f t="shared" si="26"/>
        <v>60</v>
      </c>
      <c r="X71">
        <f t="shared" si="26"/>
        <v>30</v>
      </c>
      <c r="Y71" t="str">
        <f t="shared" si="26"/>
        <v/>
      </c>
      <c r="Z71" t="str">
        <f t="shared" si="26"/>
        <v/>
      </c>
      <c r="AA71" t="str">
        <f t="shared" si="26"/>
        <v/>
      </c>
      <c r="AB71" t="str">
        <f t="shared" si="26"/>
        <v/>
      </c>
      <c r="AC71" t="str">
        <f t="shared" si="26"/>
        <v/>
      </c>
      <c r="AD71" t="str">
        <f t="shared" si="26"/>
        <v/>
      </c>
      <c r="AE71" t="str">
        <f t="shared" si="26"/>
        <v/>
      </c>
      <c r="AF71" t="str">
        <f t="shared" si="26"/>
        <v/>
      </c>
      <c r="AG71" s="19" t="str">
        <f t="shared" si="26"/>
        <v/>
      </c>
    </row>
    <row r="72" spans="3:33">
      <c r="C72">
        <f t="shared" ref="C72:AG72" si="27">IF(C29&lt;&gt;"",ROUND(C29/10,0)*10,"")</f>
        <v>60</v>
      </c>
      <c r="D72">
        <f t="shared" si="27"/>
        <v>60</v>
      </c>
      <c r="E72">
        <f t="shared" si="27"/>
        <v>60</v>
      </c>
      <c r="F72">
        <f t="shared" si="27"/>
        <v>90</v>
      </c>
      <c r="G72">
        <f t="shared" si="27"/>
        <v>70</v>
      </c>
      <c r="H72">
        <f t="shared" si="27"/>
        <v>60</v>
      </c>
      <c r="I72">
        <f t="shared" si="27"/>
        <v>50</v>
      </c>
      <c r="J72">
        <f t="shared" si="27"/>
        <v>60</v>
      </c>
      <c r="K72">
        <f t="shared" si="27"/>
        <v>60</v>
      </c>
      <c r="L72">
        <f t="shared" si="27"/>
        <v>80</v>
      </c>
      <c r="M72">
        <f t="shared" si="27"/>
        <v>80</v>
      </c>
      <c r="N72">
        <f t="shared" si="27"/>
        <v>60</v>
      </c>
      <c r="O72">
        <f t="shared" si="27"/>
        <v>80</v>
      </c>
      <c r="P72">
        <f t="shared" si="27"/>
        <v>60</v>
      </c>
      <c r="Q72">
        <f t="shared" si="27"/>
        <v>70</v>
      </c>
      <c r="R72">
        <f t="shared" si="27"/>
        <v>60</v>
      </c>
      <c r="S72">
        <f t="shared" si="27"/>
        <v>50</v>
      </c>
      <c r="T72">
        <f t="shared" si="27"/>
        <v>60</v>
      </c>
      <c r="U72">
        <f t="shared" si="27"/>
        <v>60</v>
      </c>
      <c r="V72">
        <f t="shared" si="27"/>
        <v>70</v>
      </c>
      <c r="W72">
        <f t="shared" si="27"/>
        <v>100</v>
      </c>
      <c r="X72">
        <f t="shared" si="27"/>
        <v>50</v>
      </c>
      <c r="Y72">
        <f t="shared" si="27"/>
        <v>70</v>
      </c>
      <c r="Z72" t="str">
        <f t="shared" si="27"/>
        <v/>
      </c>
      <c r="AA72" t="str">
        <f t="shared" si="27"/>
        <v/>
      </c>
      <c r="AB72" t="str">
        <f t="shared" si="27"/>
        <v/>
      </c>
      <c r="AC72" t="str">
        <f t="shared" si="27"/>
        <v/>
      </c>
      <c r="AD72" t="str">
        <f t="shared" si="27"/>
        <v/>
      </c>
      <c r="AE72" t="str">
        <f t="shared" si="27"/>
        <v/>
      </c>
      <c r="AF72" t="str">
        <f t="shared" si="27"/>
        <v/>
      </c>
      <c r="AG72" s="19" t="str">
        <f t="shared" si="27"/>
        <v/>
      </c>
    </row>
    <row r="73" spans="3:33">
      <c r="C73">
        <f t="shared" ref="C73:AG73" si="28">IF(C30&lt;&gt;"",ROUND(C30/10,0)*10,"")</f>
        <v>50</v>
      </c>
      <c r="D73">
        <f t="shared" si="28"/>
        <v>50</v>
      </c>
      <c r="E73">
        <f t="shared" si="28"/>
        <v>70</v>
      </c>
      <c r="F73">
        <f t="shared" si="28"/>
        <v>50</v>
      </c>
      <c r="G73">
        <f t="shared" si="28"/>
        <v>70</v>
      </c>
      <c r="H73">
        <f t="shared" si="28"/>
        <v>60</v>
      </c>
      <c r="I73">
        <f t="shared" si="28"/>
        <v>60</v>
      </c>
      <c r="J73">
        <f t="shared" si="28"/>
        <v>70</v>
      </c>
      <c r="K73">
        <f t="shared" si="28"/>
        <v>100</v>
      </c>
      <c r="L73">
        <f t="shared" si="28"/>
        <v>50</v>
      </c>
      <c r="M73">
        <f t="shared" si="28"/>
        <v>50</v>
      </c>
      <c r="N73">
        <f t="shared" si="28"/>
        <v>40</v>
      </c>
      <c r="O73">
        <f t="shared" si="28"/>
        <v>60</v>
      </c>
      <c r="P73">
        <f t="shared" si="28"/>
        <v>70</v>
      </c>
      <c r="Q73">
        <f t="shared" si="28"/>
        <v>50</v>
      </c>
      <c r="R73" t="str">
        <f t="shared" si="28"/>
        <v/>
      </c>
      <c r="S73" t="str">
        <f t="shared" si="28"/>
        <v/>
      </c>
      <c r="T73" t="str">
        <f t="shared" si="28"/>
        <v/>
      </c>
      <c r="U73" t="str">
        <f t="shared" si="28"/>
        <v/>
      </c>
      <c r="V73" t="str">
        <f t="shared" si="28"/>
        <v/>
      </c>
      <c r="W73" t="str">
        <f t="shared" si="28"/>
        <v/>
      </c>
      <c r="X73" t="str">
        <f t="shared" si="28"/>
        <v/>
      </c>
      <c r="Y73" t="str">
        <f t="shared" si="28"/>
        <v/>
      </c>
      <c r="Z73" t="str">
        <f t="shared" si="28"/>
        <v/>
      </c>
      <c r="AA73" t="str">
        <f t="shared" si="28"/>
        <v/>
      </c>
      <c r="AB73" t="str">
        <f t="shared" si="28"/>
        <v/>
      </c>
      <c r="AC73" t="str">
        <f t="shared" si="28"/>
        <v/>
      </c>
      <c r="AD73" t="str">
        <f t="shared" si="28"/>
        <v/>
      </c>
      <c r="AE73" t="str">
        <f t="shared" si="28"/>
        <v/>
      </c>
      <c r="AF73" t="str">
        <f t="shared" si="28"/>
        <v/>
      </c>
      <c r="AG73" s="19" t="str">
        <f t="shared" si="28"/>
        <v/>
      </c>
    </row>
    <row r="74" spans="3:33">
      <c r="C74">
        <f t="shared" ref="C74:AG74" si="29">IF(C31&lt;&gt;"",ROUND(C31/10,0)*10,"")</f>
        <v>70</v>
      </c>
      <c r="D74">
        <f t="shared" si="29"/>
        <v>50</v>
      </c>
      <c r="E74">
        <f t="shared" si="29"/>
        <v>110</v>
      </c>
      <c r="F74">
        <f t="shared" si="29"/>
        <v>50</v>
      </c>
      <c r="G74">
        <f t="shared" si="29"/>
        <v>80</v>
      </c>
      <c r="H74">
        <f t="shared" si="29"/>
        <v>70</v>
      </c>
      <c r="I74">
        <f t="shared" si="29"/>
        <v>60</v>
      </c>
      <c r="J74">
        <f t="shared" si="29"/>
        <v>70</v>
      </c>
      <c r="K74">
        <f t="shared" si="29"/>
        <v>50</v>
      </c>
      <c r="L74">
        <f t="shared" si="29"/>
        <v>70</v>
      </c>
      <c r="M74">
        <f t="shared" si="29"/>
        <v>40</v>
      </c>
      <c r="N74">
        <f t="shared" si="29"/>
        <v>50</v>
      </c>
      <c r="O74">
        <f t="shared" si="29"/>
        <v>50</v>
      </c>
      <c r="P74">
        <f t="shared" si="29"/>
        <v>70</v>
      </c>
      <c r="Q74">
        <f t="shared" si="29"/>
        <v>50</v>
      </c>
      <c r="R74">
        <f t="shared" si="29"/>
        <v>120</v>
      </c>
      <c r="S74">
        <f t="shared" si="29"/>
        <v>90</v>
      </c>
      <c r="T74">
        <f t="shared" si="29"/>
        <v>100</v>
      </c>
      <c r="U74">
        <f t="shared" si="29"/>
        <v>70</v>
      </c>
      <c r="V74" t="str">
        <f t="shared" si="29"/>
        <v/>
      </c>
      <c r="W74" t="str">
        <f t="shared" si="29"/>
        <v/>
      </c>
      <c r="X74" t="str">
        <f t="shared" si="29"/>
        <v/>
      </c>
      <c r="Y74" t="str">
        <f t="shared" si="29"/>
        <v/>
      </c>
      <c r="Z74" t="str">
        <f t="shared" si="29"/>
        <v/>
      </c>
      <c r="AA74" t="str">
        <f t="shared" si="29"/>
        <v/>
      </c>
      <c r="AB74" t="str">
        <f t="shared" si="29"/>
        <v/>
      </c>
      <c r="AC74" t="str">
        <f t="shared" si="29"/>
        <v/>
      </c>
      <c r="AD74" t="str">
        <f t="shared" si="29"/>
        <v/>
      </c>
      <c r="AE74" t="str">
        <f t="shared" si="29"/>
        <v/>
      </c>
      <c r="AF74" t="str">
        <f t="shared" si="29"/>
        <v/>
      </c>
      <c r="AG74" s="19" t="str">
        <f t="shared" si="29"/>
        <v/>
      </c>
    </row>
    <row r="75" spans="3:33">
      <c r="C75">
        <f t="shared" ref="C75:AG75" si="30">IF(C32&lt;&gt;"",ROUND(C32/10,0)*10,"")</f>
        <v>70</v>
      </c>
      <c r="D75">
        <f t="shared" si="30"/>
        <v>60</v>
      </c>
      <c r="E75">
        <f t="shared" si="30"/>
        <v>60</v>
      </c>
      <c r="F75">
        <f t="shared" si="30"/>
        <v>80</v>
      </c>
      <c r="G75">
        <f t="shared" si="30"/>
        <v>60</v>
      </c>
      <c r="H75">
        <f t="shared" si="30"/>
        <v>80</v>
      </c>
      <c r="I75">
        <f t="shared" si="30"/>
        <v>60</v>
      </c>
      <c r="J75">
        <f t="shared" si="30"/>
        <v>80</v>
      </c>
      <c r="K75">
        <f t="shared" si="30"/>
        <v>60</v>
      </c>
      <c r="L75">
        <f t="shared" si="30"/>
        <v>60</v>
      </c>
      <c r="M75">
        <f t="shared" si="30"/>
        <v>50</v>
      </c>
      <c r="N75">
        <f t="shared" si="30"/>
        <v>30</v>
      </c>
      <c r="O75">
        <f t="shared" si="30"/>
        <v>60</v>
      </c>
      <c r="P75">
        <f t="shared" si="30"/>
        <v>60</v>
      </c>
      <c r="Q75">
        <f t="shared" si="30"/>
        <v>70</v>
      </c>
      <c r="R75">
        <f t="shared" si="30"/>
        <v>80</v>
      </c>
      <c r="S75">
        <f t="shared" si="30"/>
        <v>60</v>
      </c>
      <c r="T75">
        <f t="shared" si="30"/>
        <v>80</v>
      </c>
      <c r="U75">
        <f t="shared" si="30"/>
        <v>70</v>
      </c>
      <c r="V75">
        <f t="shared" si="30"/>
        <v>40</v>
      </c>
      <c r="W75">
        <f t="shared" si="30"/>
        <v>50</v>
      </c>
      <c r="X75">
        <f t="shared" si="30"/>
        <v>70</v>
      </c>
      <c r="Y75">
        <f t="shared" si="30"/>
        <v>70</v>
      </c>
      <c r="Z75">
        <f t="shared" si="30"/>
        <v>90</v>
      </c>
      <c r="AA75" t="str">
        <f t="shared" si="30"/>
        <v/>
      </c>
      <c r="AB75" t="str">
        <f t="shared" si="30"/>
        <v/>
      </c>
      <c r="AC75" t="str">
        <f t="shared" si="30"/>
        <v/>
      </c>
      <c r="AD75" t="str">
        <f t="shared" si="30"/>
        <v/>
      </c>
      <c r="AE75" t="str">
        <f t="shared" si="30"/>
        <v/>
      </c>
      <c r="AF75" t="str">
        <f t="shared" si="30"/>
        <v/>
      </c>
      <c r="AG75" s="19" t="str">
        <f t="shared" si="30"/>
        <v/>
      </c>
    </row>
    <row r="76" spans="3:33">
      <c r="C76">
        <f t="shared" ref="C76:AG76" si="31">IF(C33&lt;&gt;"",ROUND(C33/10,0)*10,"")</f>
        <v>50</v>
      </c>
      <c r="D76">
        <f t="shared" si="31"/>
        <v>70</v>
      </c>
      <c r="E76">
        <f t="shared" si="31"/>
        <v>60</v>
      </c>
      <c r="F76">
        <f t="shared" si="31"/>
        <v>50</v>
      </c>
      <c r="G76">
        <f t="shared" si="31"/>
        <v>60</v>
      </c>
      <c r="H76">
        <f t="shared" si="31"/>
        <v>80</v>
      </c>
      <c r="I76">
        <f t="shared" si="31"/>
        <v>60</v>
      </c>
      <c r="J76">
        <f t="shared" si="31"/>
        <v>90</v>
      </c>
      <c r="K76">
        <f t="shared" si="31"/>
        <v>70</v>
      </c>
      <c r="L76">
        <f t="shared" si="31"/>
        <v>60</v>
      </c>
      <c r="M76">
        <f t="shared" si="31"/>
        <v>80</v>
      </c>
      <c r="N76">
        <f t="shared" si="31"/>
        <v>80</v>
      </c>
      <c r="O76">
        <f t="shared" si="31"/>
        <v>60</v>
      </c>
      <c r="P76">
        <f t="shared" si="31"/>
        <v>70</v>
      </c>
      <c r="Q76">
        <f t="shared" si="31"/>
        <v>40</v>
      </c>
      <c r="R76" t="str">
        <f t="shared" si="31"/>
        <v/>
      </c>
      <c r="S76" t="str">
        <f t="shared" si="31"/>
        <v/>
      </c>
      <c r="T76" t="str">
        <f t="shared" si="31"/>
        <v/>
      </c>
      <c r="U76" t="str">
        <f t="shared" si="31"/>
        <v/>
      </c>
      <c r="V76" t="str">
        <f t="shared" si="31"/>
        <v/>
      </c>
      <c r="W76" t="str">
        <f t="shared" si="31"/>
        <v/>
      </c>
      <c r="X76" t="str">
        <f t="shared" si="31"/>
        <v/>
      </c>
      <c r="Y76" t="str">
        <f t="shared" si="31"/>
        <v/>
      </c>
      <c r="Z76" t="str">
        <f t="shared" si="31"/>
        <v/>
      </c>
      <c r="AA76" t="str">
        <f t="shared" si="31"/>
        <v/>
      </c>
      <c r="AB76" t="str">
        <f t="shared" si="31"/>
        <v/>
      </c>
      <c r="AC76" t="str">
        <f t="shared" si="31"/>
        <v/>
      </c>
      <c r="AD76" t="str">
        <f t="shared" si="31"/>
        <v/>
      </c>
      <c r="AE76" t="str">
        <f t="shared" si="31"/>
        <v/>
      </c>
      <c r="AF76" t="str">
        <f t="shared" si="31"/>
        <v/>
      </c>
      <c r="AG76" s="19" t="str">
        <f t="shared" si="31"/>
        <v/>
      </c>
    </row>
    <row r="77" spans="3:33">
      <c r="C77">
        <f t="shared" ref="C77:AG77" si="32">IF(C34&lt;&gt;"",ROUND(C34/10,0)*10,"")</f>
        <v>60</v>
      </c>
      <c r="D77">
        <f t="shared" si="32"/>
        <v>60</v>
      </c>
      <c r="E77">
        <f t="shared" si="32"/>
        <v>50</v>
      </c>
      <c r="F77">
        <f t="shared" si="32"/>
        <v>40</v>
      </c>
      <c r="G77">
        <f t="shared" si="32"/>
        <v>30</v>
      </c>
      <c r="H77">
        <f t="shared" si="32"/>
        <v>30</v>
      </c>
      <c r="I77">
        <f t="shared" si="32"/>
        <v>30</v>
      </c>
      <c r="J77">
        <f t="shared" si="32"/>
        <v>30</v>
      </c>
      <c r="K77">
        <f t="shared" si="32"/>
        <v>50</v>
      </c>
      <c r="L77">
        <f t="shared" si="32"/>
        <v>30</v>
      </c>
      <c r="M77">
        <f t="shared" si="32"/>
        <v>50</v>
      </c>
      <c r="N77">
        <f t="shared" si="32"/>
        <v>20</v>
      </c>
      <c r="O77">
        <f t="shared" si="32"/>
        <v>40</v>
      </c>
      <c r="P77" t="str">
        <f t="shared" si="32"/>
        <v/>
      </c>
      <c r="Q77" t="str">
        <f t="shared" si="32"/>
        <v/>
      </c>
      <c r="R77" t="str">
        <f t="shared" si="32"/>
        <v/>
      </c>
      <c r="S77" t="str">
        <f t="shared" si="32"/>
        <v/>
      </c>
      <c r="T77" t="str">
        <f t="shared" si="32"/>
        <v/>
      </c>
      <c r="U77" t="str">
        <f t="shared" si="32"/>
        <v/>
      </c>
      <c r="V77" t="str">
        <f t="shared" si="32"/>
        <v/>
      </c>
      <c r="W77" t="str">
        <f t="shared" si="32"/>
        <v/>
      </c>
      <c r="X77" t="str">
        <f t="shared" si="32"/>
        <v/>
      </c>
      <c r="Y77" t="str">
        <f t="shared" si="32"/>
        <v/>
      </c>
      <c r="Z77" t="str">
        <f t="shared" si="32"/>
        <v/>
      </c>
      <c r="AA77" t="str">
        <f t="shared" si="32"/>
        <v/>
      </c>
      <c r="AB77" t="str">
        <f t="shared" si="32"/>
        <v/>
      </c>
      <c r="AC77" t="str">
        <f t="shared" si="32"/>
        <v/>
      </c>
      <c r="AD77" t="str">
        <f t="shared" si="32"/>
        <v/>
      </c>
      <c r="AE77" t="str">
        <f t="shared" si="32"/>
        <v/>
      </c>
      <c r="AF77" t="str">
        <f t="shared" si="32"/>
        <v/>
      </c>
      <c r="AG77" s="19" t="str">
        <f t="shared" si="32"/>
        <v/>
      </c>
    </row>
    <row r="78" spans="3:33">
      <c r="C78">
        <f t="shared" ref="C78:AG78" si="33">IF(C35&lt;&gt;"",ROUND(C35/10,0)*10,"")</f>
        <v>70</v>
      </c>
      <c r="D78">
        <f t="shared" si="33"/>
        <v>60</v>
      </c>
      <c r="E78">
        <f t="shared" si="33"/>
        <v>70</v>
      </c>
      <c r="F78">
        <f t="shared" si="33"/>
        <v>60</v>
      </c>
      <c r="G78">
        <f t="shared" si="33"/>
        <v>60</v>
      </c>
      <c r="H78">
        <f t="shared" si="33"/>
        <v>50</v>
      </c>
      <c r="I78">
        <f t="shared" si="33"/>
        <v>60</v>
      </c>
      <c r="J78">
        <f t="shared" si="33"/>
        <v>50</v>
      </c>
      <c r="K78">
        <f t="shared" si="33"/>
        <v>60</v>
      </c>
      <c r="L78">
        <f t="shared" si="33"/>
        <v>60</v>
      </c>
      <c r="M78">
        <f t="shared" si="33"/>
        <v>90</v>
      </c>
      <c r="N78">
        <f t="shared" si="33"/>
        <v>50</v>
      </c>
      <c r="O78">
        <f t="shared" si="33"/>
        <v>40</v>
      </c>
      <c r="P78">
        <f t="shared" si="33"/>
        <v>70</v>
      </c>
      <c r="Q78">
        <f t="shared" si="33"/>
        <v>60</v>
      </c>
      <c r="R78">
        <f t="shared" si="33"/>
        <v>60</v>
      </c>
      <c r="S78">
        <f t="shared" si="33"/>
        <v>40</v>
      </c>
      <c r="T78">
        <f t="shared" si="33"/>
        <v>90</v>
      </c>
      <c r="U78">
        <f t="shared" si="33"/>
        <v>60</v>
      </c>
      <c r="V78">
        <f t="shared" si="33"/>
        <v>100</v>
      </c>
      <c r="W78">
        <f t="shared" si="33"/>
        <v>80</v>
      </c>
      <c r="X78">
        <f t="shared" si="33"/>
        <v>60</v>
      </c>
      <c r="Y78">
        <f t="shared" si="33"/>
        <v>60</v>
      </c>
      <c r="Z78">
        <f t="shared" si="33"/>
        <v>60</v>
      </c>
      <c r="AA78">
        <f t="shared" si="33"/>
        <v>60</v>
      </c>
      <c r="AB78">
        <f t="shared" si="33"/>
        <v>50</v>
      </c>
      <c r="AC78">
        <f t="shared" si="33"/>
        <v>80</v>
      </c>
      <c r="AD78">
        <f t="shared" si="33"/>
        <v>90</v>
      </c>
      <c r="AE78">
        <f t="shared" si="33"/>
        <v>60</v>
      </c>
      <c r="AF78">
        <f t="shared" si="33"/>
        <v>70</v>
      </c>
      <c r="AG78" s="19">
        <f t="shared" si="33"/>
        <v>30</v>
      </c>
    </row>
    <row r="79" spans="3:33">
      <c r="C79">
        <f t="shared" ref="C79:AG79" si="34">IF(C36&lt;&gt;"",ROUND(C36/10,0)*10,"")</f>
        <v>60</v>
      </c>
      <c r="D79">
        <f t="shared" si="34"/>
        <v>30</v>
      </c>
      <c r="E79">
        <f t="shared" si="34"/>
        <v>50</v>
      </c>
      <c r="F79">
        <f t="shared" si="34"/>
        <v>60</v>
      </c>
      <c r="G79">
        <f t="shared" si="34"/>
        <v>70</v>
      </c>
      <c r="H79">
        <f t="shared" si="34"/>
        <v>30</v>
      </c>
      <c r="I79">
        <f t="shared" si="34"/>
        <v>60</v>
      </c>
      <c r="J79">
        <f t="shared" si="34"/>
        <v>90</v>
      </c>
      <c r="K79">
        <f t="shared" si="34"/>
        <v>60</v>
      </c>
      <c r="L79">
        <f t="shared" si="34"/>
        <v>60</v>
      </c>
      <c r="M79">
        <f t="shared" si="34"/>
        <v>60</v>
      </c>
      <c r="N79">
        <f t="shared" si="34"/>
        <v>60</v>
      </c>
      <c r="O79">
        <f t="shared" si="34"/>
        <v>60</v>
      </c>
      <c r="P79">
        <f t="shared" si="34"/>
        <v>90</v>
      </c>
      <c r="Q79">
        <f t="shared" si="34"/>
        <v>70</v>
      </c>
      <c r="R79">
        <f t="shared" si="34"/>
        <v>90</v>
      </c>
      <c r="S79" t="str">
        <f t="shared" si="34"/>
        <v/>
      </c>
      <c r="T79" t="str">
        <f t="shared" si="34"/>
        <v/>
      </c>
      <c r="U79" t="str">
        <f t="shared" si="34"/>
        <v/>
      </c>
      <c r="V79" t="str">
        <f t="shared" si="34"/>
        <v/>
      </c>
      <c r="W79" t="str">
        <f t="shared" si="34"/>
        <v/>
      </c>
      <c r="X79" t="str">
        <f t="shared" si="34"/>
        <v/>
      </c>
      <c r="Y79" t="str">
        <f t="shared" si="34"/>
        <v/>
      </c>
      <c r="Z79" t="str">
        <f t="shared" si="34"/>
        <v/>
      </c>
      <c r="AA79" t="str">
        <f t="shared" si="34"/>
        <v/>
      </c>
      <c r="AB79" t="str">
        <f t="shared" si="34"/>
        <v/>
      </c>
      <c r="AC79" t="str">
        <f t="shared" si="34"/>
        <v/>
      </c>
      <c r="AD79" t="str">
        <f t="shared" si="34"/>
        <v/>
      </c>
      <c r="AE79" t="str">
        <f t="shared" si="34"/>
        <v/>
      </c>
      <c r="AF79" t="str">
        <f t="shared" si="34"/>
        <v/>
      </c>
      <c r="AG79" s="19" t="str">
        <f t="shared" si="34"/>
        <v/>
      </c>
    </row>
    <row r="80" spans="3:33">
      <c r="C80">
        <f t="shared" ref="C80:AG80" si="35">IF(C37&lt;&gt;"",ROUND(C37/10,0)*10,"")</f>
        <v>90</v>
      </c>
      <c r="D80">
        <f t="shared" si="35"/>
        <v>40</v>
      </c>
      <c r="E80">
        <f t="shared" si="35"/>
        <v>50</v>
      </c>
      <c r="F80">
        <f t="shared" si="35"/>
        <v>50</v>
      </c>
      <c r="G80">
        <f t="shared" si="35"/>
        <v>70</v>
      </c>
      <c r="H80">
        <f t="shared" si="35"/>
        <v>100</v>
      </c>
      <c r="I80">
        <f t="shared" si="35"/>
        <v>80</v>
      </c>
      <c r="J80">
        <f t="shared" si="35"/>
        <v>50</v>
      </c>
      <c r="K80">
        <f t="shared" si="35"/>
        <v>60</v>
      </c>
      <c r="L80">
        <f t="shared" si="35"/>
        <v>120</v>
      </c>
      <c r="M80">
        <f t="shared" si="35"/>
        <v>100</v>
      </c>
      <c r="N80">
        <f t="shared" si="35"/>
        <v>140</v>
      </c>
      <c r="O80">
        <f t="shared" si="35"/>
        <v>110</v>
      </c>
      <c r="P80">
        <f t="shared" si="35"/>
        <v>110</v>
      </c>
      <c r="Q80">
        <f t="shared" si="35"/>
        <v>90</v>
      </c>
      <c r="R80">
        <f t="shared" si="35"/>
        <v>90</v>
      </c>
      <c r="S80">
        <f t="shared" si="35"/>
        <v>50</v>
      </c>
      <c r="T80">
        <f t="shared" si="35"/>
        <v>100</v>
      </c>
      <c r="U80">
        <f t="shared" si="35"/>
        <v>60</v>
      </c>
      <c r="V80">
        <f t="shared" si="35"/>
        <v>100</v>
      </c>
      <c r="W80">
        <f t="shared" si="35"/>
        <v>90</v>
      </c>
      <c r="X80" t="str">
        <f t="shared" si="35"/>
        <v/>
      </c>
      <c r="Y80" t="str">
        <f t="shared" si="35"/>
        <v/>
      </c>
      <c r="Z80" t="str">
        <f t="shared" si="35"/>
        <v/>
      </c>
      <c r="AA80" t="str">
        <f t="shared" si="35"/>
        <v/>
      </c>
      <c r="AB80" t="str">
        <f t="shared" si="35"/>
        <v/>
      </c>
      <c r="AC80" t="str">
        <f t="shared" si="35"/>
        <v/>
      </c>
      <c r="AD80" t="str">
        <f t="shared" si="35"/>
        <v/>
      </c>
      <c r="AE80" t="str">
        <f t="shared" si="35"/>
        <v/>
      </c>
      <c r="AF80" t="str">
        <f t="shared" si="35"/>
        <v/>
      </c>
      <c r="AG80" s="19" t="str">
        <f t="shared" si="35"/>
        <v/>
      </c>
    </row>
    <row r="81" spans="3:33">
      <c r="C81">
        <f t="shared" ref="C81:AG81" si="36">IF(C38&lt;&gt;"",ROUND(C38/10,0)*10,"")</f>
        <v>60</v>
      </c>
      <c r="D81">
        <f t="shared" si="36"/>
        <v>110</v>
      </c>
      <c r="E81">
        <f t="shared" si="36"/>
        <v>130</v>
      </c>
      <c r="F81">
        <f t="shared" si="36"/>
        <v>110</v>
      </c>
      <c r="G81">
        <f t="shared" si="36"/>
        <v>90</v>
      </c>
      <c r="H81">
        <f t="shared" si="36"/>
        <v>60</v>
      </c>
      <c r="I81">
        <f t="shared" si="36"/>
        <v>80</v>
      </c>
      <c r="J81">
        <f t="shared" si="36"/>
        <v>100</v>
      </c>
      <c r="K81">
        <f t="shared" si="36"/>
        <v>110</v>
      </c>
      <c r="L81">
        <f t="shared" si="36"/>
        <v>90</v>
      </c>
      <c r="M81">
        <f t="shared" si="36"/>
        <v>120</v>
      </c>
      <c r="N81">
        <f t="shared" si="36"/>
        <v>100</v>
      </c>
      <c r="O81">
        <f t="shared" si="36"/>
        <v>130</v>
      </c>
      <c r="P81">
        <f t="shared" si="36"/>
        <v>80</v>
      </c>
      <c r="Q81">
        <f t="shared" si="36"/>
        <v>100</v>
      </c>
      <c r="R81">
        <f t="shared" si="36"/>
        <v>100</v>
      </c>
      <c r="S81">
        <f t="shared" si="36"/>
        <v>110</v>
      </c>
      <c r="T81">
        <f t="shared" si="36"/>
        <v>130</v>
      </c>
      <c r="U81">
        <f t="shared" si="36"/>
        <v>90</v>
      </c>
      <c r="V81">
        <f t="shared" si="36"/>
        <v>110</v>
      </c>
      <c r="W81" t="str">
        <f t="shared" si="36"/>
        <v/>
      </c>
      <c r="X81" t="str">
        <f t="shared" si="36"/>
        <v/>
      </c>
      <c r="Y81" t="str">
        <f t="shared" si="36"/>
        <v/>
      </c>
      <c r="Z81" t="str">
        <f t="shared" si="36"/>
        <v/>
      </c>
      <c r="AA81" t="str">
        <f t="shared" si="36"/>
        <v/>
      </c>
      <c r="AB81" t="str">
        <f t="shared" si="36"/>
        <v/>
      </c>
      <c r="AC81" t="str">
        <f t="shared" si="36"/>
        <v/>
      </c>
      <c r="AD81" t="str">
        <f t="shared" si="36"/>
        <v/>
      </c>
      <c r="AE81" t="str">
        <f t="shared" si="36"/>
        <v/>
      </c>
      <c r="AF81" t="str">
        <f t="shared" si="36"/>
        <v/>
      </c>
      <c r="AG81" s="19" t="str">
        <f t="shared" si="36"/>
        <v/>
      </c>
    </row>
    <row r="82" spans="3:33">
      <c r="C82">
        <f t="shared" ref="C82:AG82" si="37">IF(C39&lt;&gt;"",ROUND(C39/10,0)*10,"")</f>
        <v>70</v>
      </c>
      <c r="D82">
        <f t="shared" si="37"/>
        <v>120</v>
      </c>
      <c r="E82">
        <f t="shared" si="37"/>
        <v>90</v>
      </c>
      <c r="F82">
        <f t="shared" si="37"/>
        <v>90</v>
      </c>
      <c r="G82">
        <f t="shared" si="37"/>
        <v>120</v>
      </c>
      <c r="H82">
        <f t="shared" si="37"/>
        <v>120</v>
      </c>
      <c r="I82">
        <f t="shared" si="37"/>
        <v>120</v>
      </c>
      <c r="J82">
        <f t="shared" si="37"/>
        <v>80</v>
      </c>
      <c r="K82">
        <f t="shared" si="37"/>
        <v>130</v>
      </c>
      <c r="L82">
        <f t="shared" si="37"/>
        <v>90</v>
      </c>
      <c r="M82">
        <f t="shared" si="37"/>
        <v>140</v>
      </c>
      <c r="N82">
        <f t="shared" si="37"/>
        <v>120</v>
      </c>
      <c r="O82">
        <f t="shared" si="37"/>
        <v>100</v>
      </c>
      <c r="P82">
        <f t="shared" si="37"/>
        <v>80</v>
      </c>
      <c r="Q82">
        <f t="shared" si="37"/>
        <v>110</v>
      </c>
      <c r="R82">
        <f t="shared" si="37"/>
        <v>110</v>
      </c>
      <c r="S82" t="str">
        <f t="shared" si="37"/>
        <v/>
      </c>
      <c r="T82" t="str">
        <f t="shared" si="37"/>
        <v/>
      </c>
      <c r="U82" t="str">
        <f t="shared" si="37"/>
        <v/>
      </c>
      <c r="V82" t="str">
        <f t="shared" si="37"/>
        <v/>
      </c>
      <c r="W82" t="str">
        <f t="shared" si="37"/>
        <v/>
      </c>
      <c r="X82" t="str">
        <f t="shared" si="37"/>
        <v/>
      </c>
      <c r="Y82" t="str">
        <f t="shared" si="37"/>
        <v/>
      </c>
      <c r="Z82" t="str">
        <f t="shared" si="37"/>
        <v/>
      </c>
      <c r="AA82" t="str">
        <f t="shared" si="37"/>
        <v/>
      </c>
      <c r="AB82" t="str">
        <f t="shared" si="37"/>
        <v/>
      </c>
      <c r="AC82" t="str">
        <f t="shared" si="37"/>
        <v/>
      </c>
      <c r="AD82" t="str">
        <f t="shared" si="37"/>
        <v/>
      </c>
      <c r="AE82" t="str">
        <f t="shared" si="37"/>
        <v/>
      </c>
      <c r="AF82" t="str">
        <f t="shared" si="37"/>
        <v/>
      </c>
      <c r="AG82" s="19" t="str">
        <f t="shared" si="37"/>
        <v/>
      </c>
    </row>
    <row r="83" spans="3:33">
      <c r="C83">
        <f t="shared" ref="C83:AG83" si="38">IF(C40&lt;&gt;"",ROUND(C40/10,0)*10,"")</f>
        <v>110</v>
      </c>
      <c r="D83">
        <f t="shared" si="38"/>
        <v>100</v>
      </c>
      <c r="E83">
        <f t="shared" si="38"/>
        <v>50</v>
      </c>
      <c r="F83">
        <f t="shared" si="38"/>
        <v>80</v>
      </c>
      <c r="G83">
        <f t="shared" si="38"/>
        <v>120</v>
      </c>
      <c r="H83">
        <f t="shared" si="38"/>
        <v>120</v>
      </c>
      <c r="I83">
        <f t="shared" si="38"/>
        <v>70</v>
      </c>
      <c r="J83">
        <f t="shared" si="38"/>
        <v>80</v>
      </c>
      <c r="K83">
        <f t="shared" si="38"/>
        <v>50</v>
      </c>
      <c r="L83">
        <f t="shared" si="38"/>
        <v>40</v>
      </c>
      <c r="M83">
        <f t="shared" si="38"/>
        <v>110</v>
      </c>
      <c r="N83">
        <f t="shared" si="38"/>
        <v>70</v>
      </c>
      <c r="O83">
        <f t="shared" si="38"/>
        <v>110</v>
      </c>
      <c r="P83">
        <f t="shared" si="38"/>
        <v>70</v>
      </c>
      <c r="Q83">
        <f t="shared" si="38"/>
        <v>80</v>
      </c>
      <c r="R83">
        <f t="shared" si="38"/>
        <v>130</v>
      </c>
      <c r="S83">
        <f t="shared" si="38"/>
        <v>110</v>
      </c>
      <c r="T83">
        <f t="shared" si="38"/>
        <v>80</v>
      </c>
      <c r="U83">
        <f t="shared" si="38"/>
        <v>120</v>
      </c>
      <c r="V83">
        <f t="shared" si="38"/>
        <v>90</v>
      </c>
      <c r="W83">
        <f t="shared" si="38"/>
        <v>100</v>
      </c>
      <c r="X83">
        <f t="shared" si="38"/>
        <v>80</v>
      </c>
      <c r="Y83" t="str">
        <f t="shared" si="38"/>
        <v/>
      </c>
      <c r="Z83" t="str">
        <f t="shared" si="38"/>
        <v/>
      </c>
      <c r="AA83" t="str">
        <f t="shared" si="38"/>
        <v/>
      </c>
      <c r="AB83" t="str">
        <f t="shared" si="38"/>
        <v/>
      </c>
      <c r="AC83" t="str">
        <f t="shared" si="38"/>
        <v/>
      </c>
      <c r="AD83" t="str">
        <f t="shared" si="38"/>
        <v/>
      </c>
      <c r="AE83" t="str">
        <f t="shared" si="38"/>
        <v/>
      </c>
      <c r="AF83" t="str">
        <f t="shared" si="38"/>
        <v/>
      </c>
      <c r="AG83" s="19" t="str">
        <f t="shared" si="38"/>
        <v/>
      </c>
    </row>
    <row r="84" spans="3:33">
      <c r="C84">
        <f t="shared" ref="C84:AG84" si="39">IF(C41&lt;&gt;"",ROUND(C41/10,0)*10,"")</f>
        <v>90</v>
      </c>
      <c r="D84">
        <f t="shared" si="39"/>
        <v>90</v>
      </c>
      <c r="E84">
        <f t="shared" si="39"/>
        <v>90</v>
      </c>
      <c r="F84">
        <f t="shared" si="39"/>
        <v>100</v>
      </c>
      <c r="G84">
        <f t="shared" si="39"/>
        <v>80</v>
      </c>
      <c r="H84">
        <f t="shared" si="39"/>
        <v>120</v>
      </c>
      <c r="I84">
        <f t="shared" si="39"/>
        <v>100</v>
      </c>
      <c r="J84">
        <f t="shared" si="39"/>
        <v>90</v>
      </c>
      <c r="K84">
        <f t="shared" si="39"/>
        <v>80</v>
      </c>
      <c r="L84">
        <f t="shared" si="39"/>
        <v>60</v>
      </c>
      <c r="M84">
        <f t="shared" si="39"/>
        <v>120</v>
      </c>
      <c r="N84">
        <f t="shared" si="39"/>
        <v>70</v>
      </c>
      <c r="O84">
        <f t="shared" si="39"/>
        <v>80</v>
      </c>
      <c r="P84">
        <f t="shared" si="39"/>
        <v>50</v>
      </c>
      <c r="Q84">
        <f t="shared" si="39"/>
        <v>80</v>
      </c>
      <c r="R84">
        <f t="shared" si="39"/>
        <v>100</v>
      </c>
      <c r="S84" t="str">
        <f t="shared" si="39"/>
        <v/>
      </c>
      <c r="T84" t="str">
        <f t="shared" si="39"/>
        <v/>
      </c>
      <c r="U84" t="str">
        <f t="shared" si="39"/>
        <v/>
      </c>
      <c r="V84" t="str">
        <f t="shared" si="39"/>
        <v/>
      </c>
      <c r="W84" t="str">
        <f t="shared" si="39"/>
        <v/>
      </c>
      <c r="X84" t="str">
        <f t="shared" si="39"/>
        <v/>
      </c>
      <c r="Y84" t="str">
        <f t="shared" si="39"/>
        <v/>
      </c>
      <c r="Z84" t="str">
        <f t="shared" si="39"/>
        <v/>
      </c>
      <c r="AA84" t="str">
        <f t="shared" si="39"/>
        <v/>
      </c>
      <c r="AB84" t="str">
        <f t="shared" si="39"/>
        <v/>
      </c>
      <c r="AC84" t="str">
        <f t="shared" si="39"/>
        <v/>
      </c>
      <c r="AD84" t="str">
        <f t="shared" si="39"/>
        <v/>
      </c>
      <c r="AE84" t="str">
        <f t="shared" si="39"/>
        <v/>
      </c>
      <c r="AF84" t="str">
        <f t="shared" si="39"/>
        <v/>
      </c>
      <c r="AG84" s="19" t="str">
        <f t="shared" si="39"/>
        <v/>
      </c>
    </row>
    <row r="85" spans="3:33">
      <c r="C85">
        <f t="shared" ref="C85:AG85" si="40">IF(C42&lt;&gt;"",ROUND(C42/10,0)*10,"")</f>
        <v>90</v>
      </c>
      <c r="D85">
        <f t="shared" si="40"/>
        <v>80</v>
      </c>
      <c r="E85">
        <f t="shared" si="40"/>
        <v>100</v>
      </c>
      <c r="F85">
        <f t="shared" si="40"/>
        <v>50</v>
      </c>
      <c r="G85">
        <f t="shared" si="40"/>
        <v>60</v>
      </c>
      <c r="H85">
        <f t="shared" si="40"/>
        <v>60</v>
      </c>
      <c r="I85">
        <f t="shared" si="40"/>
        <v>110</v>
      </c>
      <c r="J85">
        <f t="shared" si="40"/>
        <v>50</v>
      </c>
      <c r="K85">
        <f t="shared" si="40"/>
        <v>50</v>
      </c>
      <c r="L85">
        <f t="shared" si="40"/>
        <v>60</v>
      </c>
      <c r="M85">
        <f t="shared" si="40"/>
        <v>70</v>
      </c>
      <c r="N85">
        <f t="shared" si="40"/>
        <v>80</v>
      </c>
      <c r="O85">
        <f t="shared" si="40"/>
        <v>90</v>
      </c>
      <c r="P85">
        <f t="shared" si="40"/>
        <v>90</v>
      </c>
      <c r="Q85">
        <f t="shared" si="40"/>
        <v>60</v>
      </c>
      <c r="R85">
        <f t="shared" si="40"/>
        <v>100</v>
      </c>
      <c r="S85">
        <f t="shared" si="40"/>
        <v>100</v>
      </c>
      <c r="T85">
        <f t="shared" si="40"/>
        <v>110</v>
      </c>
      <c r="U85">
        <f t="shared" si="40"/>
        <v>50</v>
      </c>
      <c r="V85">
        <f t="shared" si="40"/>
        <v>90</v>
      </c>
      <c r="W85">
        <f t="shared" si="40"/>
        <v>70</v>
      </c>
      <c r="X85">
        <f t="shared" si="40"/>
        <v>70</v>
      </c>
      <c r="Y85">
        <f t="shared" si="40"/>
        <v>100</v>
      </c>
      <c r="Z85">
        <f t="shared" si="40"/>
        <v>100</v>
      </c>
      <c r="AA85">
        <f t="shared" si="40"/>
        <v>70</v>
      </c>
      <c r="AB85">
        <f t="shared" si="40"/>
        <v>80</v>
      </c>
      <c r="AC85">
        <f t="shared" si="40"/>
        <v>50</v>
      </c>
      <c r="AD85" t="str">
        <f t="shared" si="40"/>
        <v/>
      </c>
      <c r="AE85" t="str">
        <f t="shared" si="40"/>
        <v/>
      </c>
      <c r="AF85" t="str">
        <f t="shared" si="40"/>
        <v/>
      </c>
      <c r="AG85" s="19" t="str">
        <f t="shared" si="40"/>
        <v/>
      </c>
    </row>
    <row r="86" spans="3:33">
      <c r="C86">
        <f t="shared" ref="C86:AG86" si="41">IF(C43&lt;&gt;"",ROUND(C43/10,0)*10,"")</f>
        <v>100</v>
      </c>
      <c r="D86">
        <f t="shared" si="41"/>
        <v>60</v>
      </c>
      <c r="E86">
        <f t="shared" si="41"/>
        <v>130</v>
      </c>
      <c r="F86">
        <f t="shared" si="41"/>
        <v>110</v>
      </c>
      <c r="G86">
        <f t="shared" si="41"/>
        <v>70</v>
      </c>
      <c r="H86">
        <f t="shared" si="41"/>
        <v>90</v>
      </c>
      <c r="I86">
        <f t="shared" si="41"/>
        <v>70</v>
      </c>
      <c r="J86">
        <f t="shared" si="41"/>
        <v>60</v>
      </c>
      <c r="K86">
        <f t="shared" si="41"/>
        <v>100</v>
      </c>
      <c r="L86">
        <f t="shared" si="41"/>
        <v>80</v>
      </c>
      <c r="M86">
        <f t="shared" si="41"/>
        <v>80</v>
      </c>
      <c r="N86">
        <f t="shared" si="41"/>
        <v>90</v>
      </c>
      <c r="O86">
        <f t="shared" si="41"/>
        <v>70</v>
      </c>
      <c r="P86">
        <f t="shared" si="41"/>
        <v>100</v>
      </c>
      <c r="Q86">
        <f t="shared" si="41"/>
        <v>40</v>
      </c>
      <c r="R86">
        <f t="shared" si="41"/>
        <v>70</v>
      </c>
      <c r="S86" t="str">
        <f t="shared" si="41"/>
        <v/>
      </c>
      <c r="T86" t="str">
        <f t="shared" si="41"/>
        <v/>
      </c>
      <c r="U86" t="str">
        <f t="shared" si="41"/>
        <v/>
      </c>
      <c r="V86" t="str">
        <f t="shared" si="41"/>
        <v/>
      </c>
      <c r="W86" t="str">
        <f t="shared" si="41"/>
        <v/>
      </c>
      <c r="X86" t="str">
        <f t="shared" si="41"/>
        <v/>
      </c>
      <c r="Y86" t="str">
        <f t="shared" si="41"/>
        <v/>
      </c>
      <c r="Z86" t="str">
        <f t="shared" si="41"/>
        <v/>
      </c>
      <c r="AA86" t="str">
        <f t="shared" si="41"/>
        <v/>
      </c>
      <c r="AB86" t="str">
        <f t="shared" si="41"/>
        <v/>
      </c>
      <c r="AC86" t="str">
        <f t="shared" si="41"/>
        <v/>
      </c>
      <c r="AD86" t="str">
        <f t="shared" si="41"/>
        <v/>
      </c>
      <c r="AE86" t="str">
        <f t="shared" si="41"/>
        <v/>
      </c>
      <c r="AF86" t="str">
        <f t="shared" si="41"/>
        <v/>
      </c>
      <c r="AG86" s="19" t="str">
        <f t="shared" si="41"/>
        <v/>
      </c>
    </row>
    <row r="87" spans="3:33">
      <c r="W87" s="19"/>
      <c r="AG87"/>
    </row>
    <row r="88" spans="3:33">
      <c r="W88" s="19"/>
      <c r="AG88"/>
    </row>
    <row r="89" spans="3:33">
      <c r="W89" s="19"/>
      <c r="AG89"/>
    </row>
    <row r="90" spans="3:33">
      <c r="W90" s="19"/>
      <c r="AG90"/>
    </row>
    <row r="91" spans="3:33">
      <c r="W91" s="19"/>
      <c r="AG91"/>
    </row>
    <row r="92" spans="3:33">
      <c r="W92" s="19"/>
      <c r="AG92"/>
    </row>
    <row r="93" spans="3:33">
      <c r="W93" s="19"/>
      <c r="AG93"/>
    </row>
    <row r="94" spans="3:33">
      <c r="W94" s="19"/>
      <c r="AG94"/>
    </row>
    <row r="95" spans="3:33">
      <c r="W95" s="19"/>
      <c r="AG95"/>
    </row>
    <row r="96" spans="3:33">
      <c r="W96" s="19"/>
      <c r="AG96"/>
    </row>
    <row r="97" spans="23:33">
      <c r="W97" s="19"/>
      <c r="AG97"/>
    </row>
    <row r="98" spans="23:33">
      <c r="W98" s="19"/>
      <c r="AG98"/>
    </row>
    <row r="99" spans="23:33">
      <c r="W99" s="19"/>
      <c r="AG99"/>
    </row>
    <row r="100" spans="23:33">
      <c r="W100" s="19"/>
      <c r="AG100"/>
    </row>
    <row r="101" spans="23:33">
      <c r="W101" s="19"/>
      <c r="AG101"/>
    </row>
    <row r="102" spans="23:33">
      <c r="W102" s="19"/>
      <c r="AG102"/>
    </row>
    <row r="103" spans="23:33">
      <c r="W103" s="19"/>
      <c r="AG103"/>
    </row>
    <row r="104" spans="23:33">
      <c r="W104" s="19"/>
      <c r="AG104"/>
    </row>
    <row r="105" spans="23:33">
      <c r="W105" s="19"/>
      <c r="AG105"/>
    </row>
    <row r="106" spans="23:33">
      <c r="W106" s="19"/>
      <c r="AG106"/>
    </row>
    <row r="107" spans="23:33">
      <c r="W107" s="19"/>
      <c r="AG107"/>
    </row>
    <row r="108" spans="23:33">
      <c r="W108" s="19"/>
      <c r="AG108"/>
    </row>
    <row r="109" spans="23:33">
      <c r="W109" s="19"/>
      <c r="AG109"/>
    </row>
    <row r="110" spans="23:33">
      <c r="W110" s="19"/>
      <c r="AG110"/>
    </row>
    <row r="111" spans="23:33">
      <c r="W111" s="19"/>
      <c r="AG111"/>
    </row>
    <row r="112" spans="23:33">
      <c r="W112" s="19"/>
      <c r="AG112"/>
    </row>
    <row r="113" spans="23:33">
      <c r="W113" s="19"/>
      <c r="AG113"/>
    </row>
    <row r="114" spans="23:33">
      <c r="W114" s="19"/>
      <c r="AG114"/>
    </row>
    <row r="115" spans="23:33">
      <c r="W115" s="19"/>
      <c r="AG115"/>
    </row>
    <row r="116" spans="23:33">
      <c r="W116" s="19"/>
      <c r="AG116"/>
    </row>
    <row r="117" spans="23:33">
      <c r="W117" s="19"/>
      <c r="AG117"/>
    </row>
    <row r="118" spans="23:33">
      <c r="W118" s="19"/>
      <c r="AG118"/>
    </row>
    <row r="119" spans="23:33">
      <c r="W119" s="19"/>
      <c r="AG119"/>
    </row>
    <row r="120" spans="23:33">
      <c r="W120" s="19"/>
      <c r="AG120"/>
    </row>
    <row r="121" spans="23:33">
      <c r="W121" s="19"/>
      <c r="AG121"/>
    </row>
    <row r="122" spans="23:33">
      <c r="W122" s="19"/>
      <c r="AG122"/>
    </row>
    <row r="123" spans="23:33">
      <c r="W123" s="19"/>
      <c r="AG1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S135"/>
  <sheetViews>
    <sheetView tabSelected="1" zoomScaleNormal="100" workbookViewId="0">
      <selection activeCell="R2" sqref="R2"/>
    </sheetView>
  </sheetViews>
  <sheetFormatPr defaultRowHeight="15"/>
  <cols>
    <col min="1" max="2" width="3.7109375" bestFit="1" customWidth="1"/>
    <col min="17" max="18" width="14.28515625" bestFit="1" customWidth="1"/>
  </cols>
  <sheetData>
    <row r="1" spans="1:19" s="22" customFormat="1" ht="103.5" customHeight="1">
      <c r="A1" s="22" t="s">
        <v>181</v>
      </c>
      <c r="B1" s="22" t="s">
        <v>201</v>
      </c>
      <c r="C1" s="22" t="s">
        <v>182</v>
      </c>
      <c r="D1" s="22" t="s">
        <v>183</v>
      </c>
      <c r="E1" s="22" t="s">
        <v>184</v>
      </c>
      <c r="F1" s="22" t="s">
        <v>185</v>
      </c>
      <c r="G1" s="22" t="s">
        <v>186</v>
      </c>
      <c r="H1" s="22" t="s">
        <v>187</v>
      </c>
      <c r="I1" s="22" t="s">
        <v>188</v>
      </c>
      <c r="J1" s="22" t="s">
        <v>189</v>
      </c>
      <c r="K1" s="22" t="s">
        <v>190</v>
      </c>
      <c r="L1" s="22" t="s">
        <v>191</v>
      </c>
      <c r="M1" s="22" t="s">
        <v>192</v>
      </c>
      <c r="N1" s="22" t="s">
        <v>193</v>
      </c>
      <c r="O1" s="22" t="s">
        <v>194</v>
      </c>
      <c r="P1" s="22" t="s">
        <v>195</v>
      </c>
      <c r="Q1" s="22" t="s">
        <v>196</v>
      </c>
      <c r="R1" s="22" t="s">
        <v>197</v>
      </c>
      <c r="S1" s="22" t="s">
        <v>198</v>
      </c>
    </row>
    <row r="2" spans="1:19">
      <c r="A2">
        <v>1</v>
      </c>
      <c r="B2" t="s">
        <v>200</v>
      </c>
      <c r="C2">
        <v>6859075.2609999999</v>
      </c>
      <c r="D2">
        <v>2516133.1970000002</v>
      </c>
      <c r="E2">
        <v>158.63200000000001</v>
      </c>
      <c r="F2">
        <v>61.838180000000001</v>
      </c>
      <c r="G2">
        <v>24.302879999999998</v>
      </c>
      <c r="H2">
        <v>177.31800000000001</v>
      </c>
      <c r="I2">
        <v>2750728.483</v>
      </c>
      <c r="J2">
        <v>1242167.817</v>
      </c>
      <c r="K2">
        <v>5600182.7609999999</v>
      </c>
      <c r="L2">
        <v>1.254</v>
      </c>
      <c r="M2">
        <v>0.66700000000000004</v>
      </c>
      <c r="N2">
        <v>1.0629999999999999</v>
      </c>
      <c r="O2">
        <v>4.0000000000000001E-3</v>
      </c>
      <c r="P2">
        <v>17</v>
      </c>
      <c r="Q2" s="21">
        <v>41470.60765046296</v>
      </c>
      <c r="R2" s="21">
        <v>41470.607708333337</v>
      </c>
      <c r="S2">
        <v>3.55</v>
      </c>
    </row>
    <row r="3" spans="1:19">
      <c r="A3">
        <v>1</v>
      </c>
      <c r="B3" t="s">
        <v>199</v>
      </c>
      <c r="C3">
        <v>6859075.5520000001</v>
      </c>
      <c r="D3">
        <v>2516133.8470000001</v>
      </c>
      <c r="E3">
        <v>158.60300000000001</v>
      </c>
      <c r="F3">
        <v>61.838180000000001</v>
      </c>
      <c r="G3">
        <v>24.302890000000001</v>
      </c>
      <c r="H3">
        <v>177.28800000000001</v>
      </c>
      <c r="I3">
        <v>2750727.97</v>
      </c>
      <c r="J3">
        <v>1242168.3</v>
      </c>
      <c r="K3">
        <v>5600182.8710000003</v>
      </c>
      <c r="L3">
        <v>1.276</v>
      </c>
      <c r="M3">
        <v>0.68100000000000005</v>
      </c>
      <c r="N3">
        <v>1.079</v>
      </c>
      <c r="O3">
        <v>3.0000000000000001E-3</v>
      </c>
      <c r="P3">
        <v>16</v>
      </c>
      <c r="Q3" s="21">
        <v>41470.608877314815</v>
      </c>
      <c r="R3" s="21">
        <v>41470.608935185184</v>
      </c>
      <c r="S3">
        <v>3.55</v>
      </c>
    </row>
    <row r="4" spans="1:19">
      <c r="A4">
        <v>1</v>
      </c>
      <c r="B4" t="s">
        <v>199</v>
      </c>
      <c r="C4">
        <v>6859074.6710000001</v>
      </c>
      <c r="D4">
        <v>2516133.5010000002</v>
      </c>
      <c r="E4">
        <v>158.65199999999999</v>
      </c>
      <c r="F4">
        <v>61.838180000000001</v>
      </c>
      <c r="G4">
        <v>24.302879999999998</v>
      </c>
      <c r="H4">
        <v>177.33799999999999</v>
      </c>
      <c r="I4">
        <v>2750728.8429999999</v>
      </c>
      <c r="J4">
        <v>1242168.311</v>
      </c>
      <c r="K4">
        <v>5600182.5</v>
      </c>
      <c r="L4">
        <v>1.2749999999999999</v>
      </c>
      <c r="M4">
        <v>0.68100000000000005</v>
      </c>
      <c r="N4">
        <v>1.0780000000000001</v>
      </c>
      <c r="O4">
        <v>4.0000000000000001E-3</v>
      </c>
      <c r="P4">
        <v>16</v>
      </c>
      <c r="Q4" s="21">
        <v>41470.609050925923</v>
      </c>
      <c r="R4" s="21">
        <v>41470.6091087963</v>
      </c>
      <c r="S4">
        <v>3.55</v>
      </c>
    </row>
    <row r="5" spans="1:19">
      <c r="A5">
        <v>1</v>
      </c>
      <c r="B5" t="s">
        <v>199</v>
      </c>
      <c r="C5">
        <v>6859075.0209999997</v>
      </c>
      <c r="D5">
        <v>2516132.6290000002</v>
      </c>
      <c r="E5">
        <v>158.79599999999999</v>
      </c>
      <c r="F5">
        <v>61.838180000000001</v>
      </c>
      <c r="G5">
        <v>24.302869999999999</v>
      </c>
      <c r="H5">
        <v>177.482</v>
      </c>
      <c r="I5">
        <v>2750728.9789999998</v>
      </c>
      <c r="J5">
        <v>1242167.416</v>
      </c>
      <c r="K5">
        <v>5600182.7939999998</v>
      </c>
      <c r="L5">
        <v>1.274</v>
      </c>
      <c r="M5">
        <v>0.68100000000000005</v>
      </c>
      <c r="N5">
        <v>1.077</v>
      </c>
      <c r="O5">
        <v>4.0000000000000001E-3</v>
      </c>
      <c r="P5">
        <v>16</v>
      </c>
      <c r="Q5" s="21">
        <v>41470.609247685185</v>
      </c>
      <c r="R5" s="21">
        <v>41470.609305555554</v>
      </c>
      <c r="S5">
        <v>3.55</v>
      </c>
    </row>
    <row r="6" spans="1:19">
      <c r="A6">
        <v>1</v>
      </c>
      <c r="B6" t="s">
        <v>199</v>
      </c>
      <c r="C6">
        <v>6859075.9110000003</v>
      </c>
      <c r="D6">
        <v>2516132.9389999998</v>
      </c>
      <c r="E6">
        <v>158.43100000000001</v>
      </c>
      <c r="F6">
        <v>61.838189999999997</v>
      </c>
      <c r="G6">
        <v>24.302869999999999</v>
      </c>
      <c r="H6">
        <v>177.11600000000001</v>
      </c>
      <c r="I6">
        <v>2750727.9780000001</v>
      </c>
      <c r="J6">
        <v>1242167.3089999999</v>
      </c>
      <c r="K6">
        <v>5600182.8909999998</v>
      </c>
      <c r="L6">
        <v>1.3069999999999999</v>
      </c>
      <c r="M6">
        <v>0.72499999999999998</v>
      </c>
      <c r="N6">
        <v>1.087</v>
      </c>
      <c r="O6">
        <v>4.0000000000000001E-3</v>
      </c>
      <c r="P6">
        <v>15</v>
      </c>
      <c r="Q6" s="21">
        <v>41470.609444444446</v>
      </c>
      <c r="R6" s="21">
        <v>41470.609502314815</v>
      </c>
      <c r="S6">
        <v>3.55</v>
      </c>
    </row>
    <row r="7" spans="1:19">
      <c r="A7">
        <v>2</v>
      </c>
      <c r="B7" t="s">
        <v>200</v>
      </c>
      <c r="C7">
        <v>6859093.9239999996</v>
      </c>
      <c r="D7">
        <v>2516136.2880000002</v>
      </c>
      <c r="E7">
        <v>160.03399999999999</v>
      </c>
      <c r="F7">
        <v>61.838349999999998</v>
      </c>
      <c r="G7">
        <v>24.30294</v>
      </c>
      <c r="H7">
        <v>178.71899999999999</v>
      </c>
      <c r="I7">
        <v>2750712.7940000002</v>
      </c>
      <c r="J7">
        <v>1242164.219</v>
      </c>
      <c r="K7">
        <v>5600192.7980000004</v>
      </c>
      <c r="L7">
        <v>1.53</v>
      </c>
      <c r="M7">
        <v>0.77800000000000002</v>
      </c>
      <c r="N7">
        <v>1.3180000000000001</v>
      </c>
      <c r="O7">
        <v>4.0000000000000001E-3</v>
      </c>
      <c r="P7">
        <v>14</v>
      </c>
      <c r="Q7" s="21">
        <v>41470.610902777778</v>
      </c>
      <c r="R7" s="21">
        <v>41470.610960648148</v>
      </c>
      <c r="S7">
        <v>3.55</v>
      </c>
    </row>
    <row r="8" spans="1:19">
      <c r="A8">
        <v>2</v>
      </c>
      <c r="B8" t="s">
        <v>199</v>
      </c>
      <c r="C8">
        <v>6859094.0920000002</v>
      </c>
      <c r="D8">
        <v>2516137.0249999999</v>
      </c>
      <c r="E8">
        <v>160.06399999999999</v>
      </c>
      <c r="F8">
        <v>61.838349999999998</v>
      </c>
      <c r="G8">
        <v>24.302949999999999</v>
      </c>
      <c r="H8">
        <v>178.749</v>
      </c>
      <c r="I8">
        <v>2750712.3709999998</v>
      </c>
      <c r="J8">
        <v>1242164.838</v>
      </c>
      <c r="K8">
        <v>5600192.9019999998</v>
      </c>
      <c r="L8">
        <v>1.5309999999999999</v>
      </c>
      <c r="M8">
        <v>0.77800000000000002</v>
      </c>
      <c r="N8">
        <v>1.3180000000000001</v>
      </c>
      <c r="O8">
        <v>4.0000000000000001E-3</v>
      </c>
      <c r="P8">
        <v>14</v>
      </c>
      <c r="Q8" s="21">
        <v>41470.611250000002</v>
      </c>
      <c r="R8" s="21">
        <v>41470.611307870371</v>
      </c>
      <c r="S8">
        <v>3.55</v>
      </c>
    </row>
    <row r="9" spans="1:19">
      <c r="A9">
        <v>2</v>
      </c>
      <c r="B9" t="s">
        <v>199</v>
      </c>
      <c r="C9">
        <v>6859093.2419999996</v>
      </c>
      <c r="D9">
        <v>2516136.5380000002</v>
      </c>
      <c r="E9">
        <v>160.059</v>
      </c>
      <c r="F9">
        <v>61.838340000000002</v>
      </c>
      <c r="G9">
        <v>24.30294</v>
      </c>
      <c r="H9">
        <v>178.745</v>
      </c>
      <c r="I9">
        <v>2750713.2519999999</v>
      </c>
      <c r="J9">
        <v>1242164.6969999999</v>
      </c>
      <c r="K9">
        <v>5600192.4979999997</v>
      </c>
      <c r="L9">
        <v>1.5309999999999999</v>
      </c>
      <c r="M9">
        <v>0.77800000000000002</v>
      </c>
      <c r="N9">
        <v>1.3180000000000001</v>
      </c>
      <c r="O9">
        <v>3.0000000000000001E-3</v>
      </c>
      <c r="P9">
        <v>14</v>
      </c>
      <c r="Q9" s="21">
        <v>41470.61142361111</v>
      </c>
      <c r="R9" s="21">
        <v>41470.611481481479</v>
      </c>
      <c r="S9">
        <v>3.55</v>
      </c>
    </row>
    <row r="10" spans="1:19">
      <c r="A10">
        <v>2</v>
      </c>
      <c r="B10" t="s">
        <v>199</v>
      </c>
      <c r="C10">
        <v>6859093.6880000001</v>
      </c>
      <c r="D10">
        <v>2516135.6710000001</v>
      </c>
      <c r="E10">
        <v>159.99100000000001</v>
      </c>
      <c r="F10">
        <v>61.838349999999998</v>
      </c>
      <c r="G10">
        <v>24.30293</v>
      </c>
      <c r="H10">
        <v>178.67699999999999</v>
      </c>
      <c r="I10">
        <v>2750713.2170000002</v>
      </c>
      <c r="J10">
        <v>1242163.7320000001</v>
      </c>
      <c r="K10">
        <v>5600192.6509999996</v>
      </c>
      <c r="L10">
        <v>1.6020000000000001</v>
      </c>
      <c r="M10">
        <v>0.82499999999999996</v>
      </c>
      <c r="N10">
        <v>1.373</v>
      </c>
      <c r="O10">
        <v>3.0000000000000001E-3</v>
      </c>
      <c r="P10">
        <v>13</v>
      </c>
      <c r="Q10" s="21">
        <v>41470.611574074072</v>
      </c>
      <c r="R10" s="21">
        <v>41470.611631944441</v>
      </c>
      <c r="S10">
        <v>3.55</v>
      </c>
    </row>
    <row r="11" spans="1:19">
      <c r="A11">
        <v>2</v>
      </c>
      <c r="B11" t="s">
        <v>199</v>
      </c>
      <c r="C11">
        <v>6859094.5420000004</v>
      </c>
      <c r="D11">
        <v>2516136.1039999998</v>
      </c>
      <c r="E11">
        <v>160.13399999999999</v>
      </c>
      <c r="F11">
        <v>61.838349999999998</v>
      </c>
      <c r="G11">
        <v>24.30293</v>
      </c>
      <c r="H11">
        <v>178.81899999999999</v>
      </c>
      <c r="I11">
        <v>2750712.4130000002</v>
      </c>
      <c r="J11">
        <v>1242163.8489999999</v>
      </c>
      <c r="K11">
        <v>5600193.1789999995</v>
      </c>
      <c r="L11">
        <v>1.5309999999999999</v>
      </c>
      <c r="M11">
        <v>0.77900000000000003</v>
      </c>
      <c r="N11">
        <v>1.3180000000000001</v>
      </c>
      <c r="O11">
        <v>4.0000000000000001E-3</v>
      </c>
      <c r="P11">
        <v>14</v>
      </c>
      <c r="Q11" s="21">
        <v>41470.61173611111</v>
      </c>
      <c r="R11" s="21">
        <v>41470.611805555556</v>
      </c>
      <c r="S11">
        <v>3.55</v>
      </c>
    </row>
    <row r="12" spans="1:19">
      <c r="A12">
        <v>3</v>
      </c>
      <c r="B12" t="s">
        <v>200</v>
      </c>
      <c r="C12">
        <v>6859097.9800000004</v>
      </c>
      <c r="D12">
        <v>2516140.1919999998</v>
      </c>
      <c r="E12">
        <v>160.53399999999999</v>
      </c>
      <c r="F12">
        <v>61.838389999999997</v>
      </c>
      <c r="G12">
        <v>24.30301</v>
      </c>
      <c r="H12">
        <v>179.22</v>
      </c>
      <c r="I12">
        <v>2750708.1490000002</v>
      </c>
      <c r="J12">
        <v>1242166.4269999999</v>
      </c>
      <c r="K12">
        <v>5600195.1449999996</v>
      </c>
      <c r="L12">
        <v>1.466</v>
      </c>
      <c r="M12">
        <v>0.73499999999999999</v>
      </c>
      <c r="N12">
        <v>1.268</v>
      </c>
      <c r="O12">
        <v>3.0000000000000001E-3</v>
      </c>
      <c r="P12">
        <v>15</v>
      </c>
      <c r="Q12" s="21">
        <v>41470.612337962964</v>
      </c>
      <c r="R12" s="21">
        <v>41470.612407407411</v>
      </c>
      <c r="S12">
        <v>3.55</v>
      </c>
    </row>
    <row r="13" spans="1:19">
      <c r="A13">
        <v>3</v>
      </c>
      <c r="B13" t="s">
        <v>199</v>
      </c>
      <c r="C13">
        <v>6859098.1960000005</v>
      </c>
      <c r="D13">
        <v>2516140.7599999998</v>
      </c>
      <c r="E13">
        <v>160.67699999999999</v>
      </c>
      <c r="F13">
        <v>61.838389999999997</v>
      </c>
      <c r="G13">
        <v>24.30302</v>
      </c>
      <c r="H13">
        <v>179.363</v>
      </c>
      <c r="I13">
        <v>2750707.8059999999</v>
      </c>
      <c r="J13">
        <v>1242166.8959999999</v>
      </c>
      <c r="K13">
        <v>5600195.3720000004</v>
      </c>
      <c r="L13">
        <v>1.4670000000000001</v>
      </c>
      <c r="M13">
        <v>0.73599999999999999</v>
      </c>
      <c r="N13">
        <v>1.2689999999999999</v>
      </c>
      <c r="O13">
        <v>3.0000000000000001E-3</v>
      </c>
      <c r="P13">
        <v>15</v>
      </c>
      <c r="Q13" s="21">
        <v>41470.612662037034</v>
      </c>
      <c r="R13" s="21">
        <v>41470.61273148148</v>
      </c>
      <c r="S13">
        <v>3.55</v>
      </c>
    </row>
    <row r="14" spans="1:19">
      <c r="A14">
        <v>3</v>
      </c>
      <c r="B14" t="s">
        <v>199</v>
      </c>
      <c r="C14">
        <v>6859097.3480000002</v>
      </c>
      <c r="D14">
        <v>2516140.3620000002</v>
      </c>
      <c r="E14">
        <v>160.40199999999999</v>
      </c>
      <c r="F14">
        <v>61.838380000000001</v>
      </c>
      <c r="G14">
        <v>24.30301</v>
      </c>
      <c r="H14">
        <v>179.08799999999999</v>
      </c>
      <c r="I14">
        <v>2750708.5329999998</v>
      </c>
      <c r="J14">
        <v>1242166.7830000001</v>
      </c>
      <c r="K14">
        <v>5600194.7300000004</v>
      </c>
      <c r="L14">
        <v>1.5129999999999999</v>
      </c>
      <c r="M14">
        <v>0.77400000000000002</v>
      </c>
      <c r="N14">
        <v>1.3</v>
      </c>
      <c r="O14">
        <v>4.0000000000000001E-3</v>
      </c>
      <c r="P14">
        <v>14</v>
      </c>
      <c r="Q14" s="21">
        <v>41470.612835648149</v>
      </c>
      <c r="R14" s="21">
        <v>41470.612893518519</v>
      </c>
      <c r="S14">
        <v>3.55</v>
      </c>
    </row>
    <row r="15" spans="1:19">
      <c r="A15">
        <v>3</v>
      </c>
      <c r="B15" t="s">
        <v>199</v>
      </c>
      <c r="C15">
        <v>6859097.6670000004</v>
      </c>
      <c r="D15">
        <v>2516139.469</v>
      </c>
      <c r="E15">
        <v>160.66800000000001</v>
      </c>
      <c r="F15">
        <v>61.838380000000001</v>
      </c>
      <c r="G15">
        <v>24.303000000000001</v>
      </c>
      <c r="H15">
        <v>179.35400000000001</v>
      </c>
      <c r="I15">
        <v>2750708.7540000002</v>
      </c>
      <c r="J15">
        <v>1242165.9040000001</v>
      </c>
      <c r="K15">
        <v>5600195.1169999996</v>
      </c>
      <c r="L15">
        <v>1.468</v>
      </c>
      <c r="M15">
        <v>0.73599999999999999</v>
      </c>
      <c r="N15">
        <v>1.27</v>
      </c>
      <c r="O15">
        <v>3.0000000000000001E-3</v>
      </c>
      <c r="P15">
        <v>15</v>
      </c>
      <c r="Q15" s="21">
        <v>41470.613009259258</v>
      </c>
      <c r="R15" s="21">
        <v>41470.613067129627</v>
      </c>
      <c r="S15">
        <v>3.55</v>
      </c>
    </row>
    <row r="16" spans="1:19">
      <c r="A16">
        <v>3</v>
      </c>
      <c r="B16" t="s">
        <v>199</v>
      </c>
      <c r="C16">
        <v>6859098.5820000004</v>
      </c>
      <c r="D16">
        <v>2516139.8560000001</v>
      </c>
      <c r="E16">
        <v>160.625</v>
      </c>
      <c r="F16">
        <v>61.838389999999997</v>
      </c>
      <c r="G16">
        <v>24.30301</v>
      </c>
      <c r="H16">
        <v>179.31</v>
      </c>
      <c r="I16">
        <v>2750707.841</v>
      </c>
      <c r="J16">
        <v>1242165.9210000001</v>
      </c>
      <c r="K16">
        <v>5600195.5099999998</v>
      </c>
      <c r="L16">
        <v>1.468</v>
      </c>
      <c r="M16">
        <v>0.73699999999999999</v>
      </c>
      <c r="N16">
        <v>1.27</v>
      </c>
      <c r="O16">
        <v>4.0000000000000001E-3</v>
      </c>
      <c r="P16">
        <v>15</v>
      </c>
      <c r="Q16" s="21">
        <v>41470.613171296296</v>
      </c>
      <c r="R16" s="21">
        <v>41470.613229166665</v>
      </c>
      <c r="S16">
        <v>3.55</v>
      </c>
    </row>
    <row r="17" spans="1:19">
      <c r="A17">
        <v>4</v>
      </c>
      <c r="B17" t="s">
        <v>200</v>
      </c>
      <c r="C17">
        <v>6859106.5729999999</v>
      </c>
      <c r="D17">
        <v>2516142.537</v>
      </c>
      <c r="E17">
        <v>161.959</v>
      </c>
      <c r="F17">
        <v>61.838459999999998</v>
      </c>
      <c r="G17">
        <v>24.303059999999999</v>
      </c>
      <c r="H17">
        <v>180.64500000000001</v>
      </c>
      <c r="I17">
        <v>2750700.8859999999</v>
      </c>
      <c r="J17">
        <v>1242165.763</v>
      </c>
      <c r="K17">
        <v>5600200.4519999996</v>
      </c>
      <c r="L17">
        <v>1.4690000000000001</v>
      </c>
      <c r="M17">
        <v>0.73799999999999999</v>
      </c>
      <c r="N17">
        <v>1.2709999999999999</v>
      </c>
      <c r="O17">
        <v>3.0000000000000001E-3</v>
      </c>
      <c r="P17">
        <v>15</v>
      </c>
      <c r="Q17" s="21">
        <v>41470.613738425927</v>
      </c>
      <c r="R17" s="21">
        <v>41470.613796296297</v>
      </c>
      <c r="S17">
        <v>3.55</v>
      </c>
    </row>
    <row r="18" spans="1:19">
      <c r="A18">
        <v>4</v>
      </c>
      <c r="B18" t="s">
        <v>199</v>
      </c>
      <c r="C18">
        <v>6859106.6310000001</v>
      </c>
      <c r="D18">
        <v>2516143.2510000002</v>
      </c>
      <c r="E18">
        <v>161.827</v>
      </c>
      <c r="F18">
        <v>61.838459999999998</v>
      </c>
      <c r="G18">
        <v>24.303070000000002</v>
      </c>
      <c r="H18">
        <v>180.512</v>
      </c>
      <c r="I18">
        <v>2750700.4909999999</v>
      </c>
      <c r="J18">
        <v>1242166.368</v>
      </c>
      <c r="K18">
        <v>5600200.3609999996</v>
      </c>
      <c r="L18">
        <v>1.4139999999999999</v>
      </c>
      <c r="M18">
        <v>0.71599999999999997</v>
      </c>
      <c r="N18">
        <v>1.2190000000000001</v>
      </c>
      <c r="O18">
        <v>3.0000000000000001E-3</v>
      </c>
      <c r="P18">
        <v>16</v>
      </c>
      <c r="Q18" s="21">
        <v>41470.613993055558</v>
      </c>
      <c r="R18" s="21">
        <v>41470.614062499997</v>
      </c>
      <c r="S18">
        <v>3.55</v>
      </c>
    </row>
    <row r="19" spans="1:19">
      <c r="A19">
        <v>4</v>
      </c>
      <c r="B19" t="s">
        <v>199</v>
      </c>
      <c r="C19">
        <v>6859105.9220000003</v>
      </c>
      <c r="D19">
        <v>2516142.5669999998</v>
      </c>
      <c r="E19">
        <v>161.94999999999999</v>
      </c>
      <c r="F19">
        <v>61.838459999999998</v>
      </c>
      <c r="G19">
        <v>24.303059999999999</v>
      </c>
      <c r="H19">
        <v>180.63499999999999</v>
      </c>
      <c r="I19">
        <v>2750701.3930000002</v>
      </c>
      <c r="J19">
        <v>1242166.0220000001</v>
      </c>
      <c r="K19">
        <v>5600200.1370000001</v>
      </c>
      <c r="L19">
        <v>1.415</v>
      </c>
      <c r="M19">
        <v>0.71599999999999997</v>
      </c>
      <c r="N19">
        <v>1.22</v>
      </c>
      <c r="O19">
        <v>3.0000000000000001E-3</v>
      </c>
      <c r="P19">
        <v>16</v>
      </c>
      <c r="Q19" s="21">
        <v>41470.614166666666</v>
      </c>
      <c r="R19" s="21">
        <v>41470.614224537036</v>
      </c>
      <c r="S19">
        <v>3.55</v>
      </c>
    </row>
    <row r="20" spans="1:19">
      <c r="A20">
        <v>4</v>
      </c>
      <c r="B20" t="s">
        <v>199</v>
      </c>
      <c r="C20">
        <v>6859106.5800000001</v>
      </c>
      <c r="D20">
        <v>2516141.8659999999</v>
      </c>
      <c r="E20">
        <v>162.16399999999999</v>
      </c>
      <c r="F20">
        <v>61.838459999999998</v>
      </c>
      <c r="G20">
        <v>24.303039999999999</v>
      </c>
      <c r="H20">
        <v>180.85</v>
      </c>
      <c r="I20">
        <v>2750701.2409999999</v>
      </c>
      <c r="J20">
        <v>1242165.1880000001</v>
      </c>
      <c r="K20">
        <v>5600200.6370000001</v>
      </c>
      <c r="L20">
        <v>1.4159999999999999</v>
      </c>
      <c r="M20">
        <v>0.71699999999999997</v>
      </c>
      <c r="N20">
        <v>1.2210000000000001</v>
      </c>
      <c r="O20">
        <v>3.0000000000000001E-3</v>
      </c>
      <c r="P20">
        <v>16</v>
      </c>
      <c r="Q20" s="21">
        <v>41470.614351851851</v>
      </c>
      <c r="R20" s="21">
        <v>41470.61440972222</v>
      </c>
      <c r="S20">
        <v>3.55</v>
      </c>
    </row>
    <row r="21" spans="1:19">
      <c r="A21">
        <v>4</v>
      </c>
      <c r="B21" t="s">
        <v>199</v>
      </c>
      <c r="C21">
        <v>6859107.29</v>
      </c>
      <c r="D21">
        <v>2516142.531</v>
      </c>
      <c r="E21">
        <v>162.12299999999999</v>
      </c>
      <c r="F21">
        <v>61.838470000000001</v>
      </c>
      <c r="G21">
        <v>24.303059999999999</v>
      </c>
      <c r="H21">
        <v>180.80799999999999</v>
      </c>
      <c r="I21">
        <v>2750700.3810000001</v>
      </c>
      <c r="J21">
        <v>1242165.5319999999</v>
      </c>
      <c r="K21">
        <v>5600200.9340000004</v>
      </c>
      <c r="L21">
        <v>1.417</v>
      </c>
      <c r="M21">
        <v>0.71699999999999997</v>
      </c>
      <c r="N21">
        <v>1.222</v>
      </c>
      <c r="O21">
        <v>4.0000000000000001E-3</v>
      </c>
      <c r="P21">
        <v>16</v>
      </c>
      <c r="Q21" s="21">
        <v>41470.614537037036</v>
      </c>
      <c r="R21" s="21">
        <v>41470.614594907405</v>
      </c>
      <c r="S21">
        <v>3.55</v>
      </c>
    </row>
    <row r="22" spans="1:19">
      <c r="A22">
        <v>5</v>
      </c>
      <c r="B22" t="s">
        <v>200</v>
      </c>
      <c r="C22">
        <v>6859116.7319999998</v>
      </c>
      <c r="D22">
        <v>2516151.46</v>
      </c>
      <c r="E22">
        <v>161.21899999999999</v>
      </c>
      <c r="F22">
        <v>61.838549999999998</v>
      </c>
      <c r="G22">
        <v>24.303229999999999</v>
      </c>
      <c r="H22">
        <v>179.904</v>
      </c>
      <c r="I22">
        <v>2750688.7459999998</v>
      </c>
      <c r="J22">
        <v>1242170.1229999999</v>
      </c>
      <c r="K22">
        <v>5600204.574</v>
      </c>
      <c r="L22">
        <v>1.44</v>
      </c>
      <c r="M22">
        <v>0.73399999999999999</v>
      </c>
      <c r="N22">
        <v>1.238</v>
      </c>
      <c r="O22">
        <v>3.0000000000000001E-3</v>
      </c>
      <c r="P22">
        <v>15</v>
      </c>
      <c r="Q22" s="21">
        <v>41470.615289351852</v>
      </c>
      <c r="R22" s="21">
        <v>41470.615347222221</v>
      </c>
      <c r="S22">
        <v>3.55</v>
      </c>
    </row>
    <row r="23" spans="1:19">
      <c r="A23">
        <v>5</v>
      </c>
      <c r="B23" t="s">
        <v>199</v>
      </c>
      <c r="C23">
        <v>6859116.7690000003</v>
      </c>
      <c r="D23">
        <v>2516152.165</v>
      </c>
      <c r="E23">
        <v>161.04300000000001</v>
      </c>
      <c r="F23">
        <v>61.838549999999998</v>
      </c>
      <c r="G23">
        <v>24.303239999999999</v>
      </c>
      <c r="H23">
        <v>179.72800000000001</v>
      </c>
      <c r="I23">
        <v>2750688.3530000001</v>
      </c>
      <c r="J23">
        <v>1242170.72</v>
      </c>
      <c r="K23">
        <v>5600204.4340000004</v>
      </c>
      <c r="L23">
        <v>1.4410000000000001</v>
      </c>
      <c r="M23">
        <v>0.73399999999999999</v>
      </c>
      <c r="N23">
        <v>1.2390000000000001</v>
      </c>
      <c r="O23">
        <v>3.0000000000000001E-3</v>
      </c>
      <c r="P23">
        <v>15</v>
      </c>
      <c r="Q23" s="21">
        <v>41470.615555555552</v>
      </c>
      <c r="R23" s="21">
        <v>41470.615613425929</v>
      </c>
      <c r="S23">
        <v>3.55</v>
      </c>
    </row>
    <row r="24" spans="1:19">
      <c r="A24">
        <v>5</v>
      </c>
      <c r="B24" t="s">
        <v>199</v>
      </c>
      <c r="C24">
        <v>6859116.0460000001</v>
      </c>
      <c r="D24">
        <v>2516151.5070000002</v>
      </c>
      <c r="E24">
        <v>161.11199999999999</v>
      </c>
      <c r="F24">
        <v>61.838549999999998</v>
      </c>
      <c r="G24">
        <v>24.303229999999999</v>
      </c>
      <c r="H24">
        <v>179.797</v>
      </c>
      <c r="I24">
        <v>2750689.233</v>
      </c>
      <c r="J24">
        <v>1242170.3910000001</v>
      </c>
      <c r="K24">
        <v>5600204.1560000004</v>
      </c>
      <c r="L24">
        <v>1.4410000000000001</v>
      </c>
      <c r="M24">
        <v>0.73399999999999999</v>
      </c>
      <c r="N24">
        <v>1.24</v>
      </c>
      <c r="O24">
        <v>3.0000000000000001E-3</v>
      </c>
      <c r="P24">
        <v>15</v>
      </c>
      <c r="Q24" s="21">
        <v>41470.615717592591</v>
      </c>
      <c r="R24" s="21">
        <v>41470.61577546296</v>
      </c>
      <c r="S24">
        <v>3.55</v>
      </c>
    </row>
    <row r="25" spans="1:19">
      <c r="A25">
        <v>5</v>
      </c>
      <c r="B25" t="s">
        <v>199</v>
      </c>
      <c r="C25">
        <v>6859116.6440000003</v>
      </c>
      <c r="D25">
        <v>2516150.784</v>
      </c>
      <c r="E25">
        <v>161.41399999999999</v>
      </c>
      <c r="F25">
        <v>61.838549999999998</v>
      </c>
      <c r="G25">
        <v>24.30321</v>
      </c>
      <c r="H25">
        <v>180.1</v>
      </c>
      <c r="I25">
        <v>2750689.1770000001</v>
      </c>
      <c r="J25">
        <v>1242169.575</v>
      </c>
      <c r="K25">
        <v>5600204.7060000002</v>
      </c>
      <c r="L25">
        <v>1.4419999999999999</v>
      </c>
      <c r="M25">
        <v>0.73499999999999999</v>
      </c>
      <c r="N25">
        <v>1.2410000000000001</v>
      </c>
      <c r="O25">
        <v>3.0000000000000001E-3</v>
      </c>
      <c r="P25">
        <v>15</v>
      </c>
      <c r="Q25" s="21">
        <v>41470.615891203706</v>
      </c>
      <c r="R25" s="21">
        <v>41470.615949074076</v>
      </c>
      <c r="S25">
        <v>3.55</v>
      </c>
    </row>
    <row r="26" spans="1:19">
      <c r="A26">
        <v>5</v>
      </c>
      <c r="B26" t="s">
        <v>199</v>
      </c>
      <c r="C26">
        <v>6859117.409</v>
      </c>
      <c r="D26">
        <v>2516151.4339999999</v>
      </c>
      <c r="E26">
        <v>161.27099999999999</v>
      </c>
      <c r="F26">
        <v>61.838560000000001</v>
      </c>
      <c r="G26">
        <v>24.303229999999999</v>
      </c>
      <c r="H26">
        <v>179.95699999999999</v>
      </c>
      <c r="I26">
        <v>2750688.2340000002</v>
      </c>
      <c r="J26">
        <v>1242169.8670000001</v>
      </c>
      <c r="K26">
        <v>5600204.9400000004</v>
      </c>
      <c r="L26">
        <v>1.4430000000000001</v>
      </c>
      <c r="M26">
        <v>0.73499999999999999</v>
      </c>
      <c r="N26">
        <v>1.2410000000000001</v>
      </c>
      <c r="O26">
        <v>3.0000000000000001E-3</v>
      </c>
      <c r="P26">
        <v>15</v>
      </c>
      <c r="Q26" s="21">
        <v>41470.616076388891</v>
      </c>
      <c r="R26" s="21">
        <v>41470.61613425926</v>
      </c>
      <c r="S26">
        <v>3.55</v>
      </c>
    </row>
    <row r="27" spans="1:19">
      <c r="A27">
        <v>6</v>
      </c>
      <c r="B27" t="s">
        <v>200</v>
      </c>
      <c r="C27">
        <v>6859156.7410000004</v>
      </c>
      <c r="D27">
        <v>2516202.6359999999</v>
      </c>
      <c r="E27">
        <v>165.55099999999999</v>
      </c>
      <c r="F27">
        <v>61.838909999999998</v>
      </c>
      <c r="G27">
        <v>24.304200000000002</v>
      </c>
      <c r="H27">
        <v>184.23599999999999</v>
      </c>
      <c r="I27">
        <v>2750637.514</v>
      </c>
      <c r="J27">
        <v>1242203.3459999999</v>
      </c>
      <c r="K27">
        <v>5600227.1629999997</v>
      </c>
      <c r="L27">
        <v>2.2549999999999999</v>
      </c>
      <c r="M27">
        <v>1.1020000000000001</v>
      </c>
      <c r="N27">
        <v>1.9910000000000001</v>
      </c>
      <c r="O27">
        <v>2.1000000000000001E-2</v>
      </c>
      <c r="P27">
        <v>10</v>
      </c>
      <c r="Q27" s="21">
        <v>41470.618587962963</v>
      </c>
      <c r="R27" s="21">
        <v>41470.618645833332</v>
      </c>
      <c r="S27">
        <v>3.55</v>
      </c>
    </row>
    <row r="28" spans="1:19">
      <c r="A28">
        <v>6</v>
      </c>
      <c r="B28" t="s">
        <v>199</v>
      </c>
      <c r="C28">
        <v>6859157.0920000002</v>
      </c>
      <c r="D28">
        <v>2516203.2050000001</v>
      </c>
      <c r="E28">
        <v>165.82</v>
      </c>
      <c r="F28">
        <v>61.838909999999998</v>
      </c>
      <c r="G28">
        <v>24.304210000000001</v>
      </c>
      <c r="H28">
        <v>184.505</v>
      </c>
      <c r="I28">
        <v>2750637.1150000002</v>
      </c>
      <c r="J28">
        <v>1242203.791</v>
      </c>
      <c r="K28">
        <v>5600227.5640000002</v>
      </c>
      <c r="L28">
        <v>1.9910000000000001</v>
      </c>
      <c r="M28">
        <v>0.93400000000000005</v>
      </c>
      <c r="N28">
        <v>1.758</v>
      </c>
      <c r="O28">
        <v>1.6E-2</v>
      </c>
      <c r="P28">
        <v>11</v>
      </c>
      <c r="Q28" s="21">
        <v>41470.618842592594</v>
      </c>
      <c r="R28" s="21">
        <v>41470.618900462963</v>
      </c>
      <c r="S28">
        <v>3.55</v>
      </c>
    </row>
    <row r="29" spans="1:19">
      <c r="A29">
        <v>6</v>
      </c>
      <c r="B29" t="s">
        <v>199</v>
      </c>
      <c r="C29">
        <v>6859156.176</v>
      </c>
      <c r="D29">
        <v>2516203.0430000001</v>
      </c>
      <c r="E29">
        <v>165.53100000000001</v>
      </c>
      <c r="F29">
        <v>61.838900000000002</v>
      </c>
      <c r="G29">
        <v>24.304210000000001</v>
      </c>
      <c r="H29">
        <v>184.21600000000001</v>
      </c>
      <c r="I29">
        <v>2750637.7949999999</v>
      </c>
      <c r="J29">
        <v>1242203.915</v>
      </c>
      <c r="K29">
        <v>5600226.8779999996</v>
      </c>
      <c r="L29">
        <v>1.7450000000000001</v>
      </c>
      <c r="M29">
        <v>0.84799999999999998</v>
      </c>
      <c r="N29">
        <v>1.526</v>
      </c>
      <c r="O29">
        <v>5.0000000000000001E-3</v>
      </c>
      <c r="P29">
        <v>12</v>
      </c>
      <c r="Q29" s="21">
        <v>41470.618993055556</v>
      </c>
      <c r="R29" s="21">
        <v>41470.619050925925</v>
      </c>
      <c r="S29">
        <v>3.55</v>
      </c>
    </row>
    <row r="30" spans="1:19">
      <c r="A30">
        <v>6</v>
      </c>
      <c r="B30" t="s">
        <v>199</v>
      </c>
      <c r="C30">
        <v>6859156.3849999998</v>
      </c>
      <c r="D30">
        <v>2516202.0759999999</v>
      </c>
      <c r="E30">
        <v>165.398</v>
      </c>
      <c r="F30">
        <v>61.838909999999998</v>
      </c>
      <c r="G30">
        <v>24.304189999999998</v>
      </c>
      <c r="H30">
        <v>184.083</v>
      </c>
      <c r="I30">
        <v>2750637.9640000002</v>
      </c>
      <c r="J30">
        <v>1242202.932</v>
      </c>
      <c r="K30">
        <v>5600226.8609999996</v>
      </c>
      <c r="L30">
        <v>1.9890000000000001</v>
      </c>
      <c r="M30">
        <v>0.93400000000000005</v>
      </c>
      <c r="N30">
        <v>1.756</v>
      </c>
      <c r="O30">
        <v>5.0000000000000001E-3</v>
      </c>
      <c r="P30">
        <v>11</v>
      </c>
      <c r="Q30" s="21">
        <v>41470.619189814817</v>
      </c>
      <c r="R30" s="21">
        <v>41470.619247685187</v>
      </c>
      <c r="S30">
        <v>3.55</v>
      </c>
    </row>
    <row r="31" spans="1:19">
      <c r="A31">
        <v>6</v>
      </c>
      <c r="B31" t="s">
        <v>199</v>
      </c>
      <c r="C31">
        <v>6859157.3459999999</v>
      </c>
      <c r="D31">
        <v>2516202.2590000001</v>
      </c>
      <c r="E31">
        <v>165.73699999999999</v>
      </c>
      <c r="F31">
        <v>61.838920000000002</v>
      </c>
      <c r="G31">
        <v>24.304200000000002</v>
      </c>
      <c r="H31">
        <v>184.422</v>
      </c>
      <c r="I31">
        <v>2750637.26</v>
      </c>
      <c r="J31">
        <v>1242202.82</v>
      </c>
      <c r="K31">
        <v>5600227.6129999999</v>
      </c>
      <c r="L31">
        <v>2.2599999999999998</v>
      </c>
      <c r="M31">
        <v>1.107</v>
      </c>
      <c r="N31">
        <v>1.97</v>
      </c>
      <c r="O31">
        <v>4.0000000000000001E-3</v>
      </c>
      <c r="P31">
        <v>10</v>
      </c>
      <c r="Q31" s="21">
        <v>41470.619363425925</v>
      </c>
      <c r="R31" s="21">
        <v>41470.619421296295</v>
      </c>
      <c r="S31">
        <v>3.55</v>
      </c>
    </row>
    <row r="32" spans="1:19">
      <c r="A32">
        <v>7</v>
      </c>
      <c r="B32" t="s">
        <v>200</v>
      </c>
      <c r="C32">
        <v>6859154.1789999995</v>
      </c>
      <c r="D32">
        <v>2516205.1060000001</v>
      </c>
      <c r="E32">
        <v>165.21299999999999</v>
      </c>
      <c r="F32">
        <v>61.838889999999999</v>
      </c>
      <c r="G32">
        <v>24.30425</v>
      </c>
      <c r="H32">
        <v>183.898</v>
      </c>
      <c r="I32">
        <v>2750638.4249999998</v>
      </c>
      <c r="J32">
        <v>1242206.4539999999</v>
      </c>
      <c r="K32">
        <v>5600225.6500000004</v>
      </c>
      <c r="L32">
        <v>1.982</v>
      </c>
      <c r="M32">
        <v>0.93300000000000005</v>
      </c>
      <c r="N32">
        <v>1.7490000000000001</v>
      </c>
      <c r="O32">
        <v>3.0000000000000001E-3</v>
      </c>
      <c r="P32">
        <v>11</v>
      </c>
      <c r="Q32" s="21">
        <v>41470.620115740741</v>
      </c>
      <c r="R32" s="21">
        <v>41470.620173611111</v>
      </c>
      <c r="S32">
        <v>3.55</v>
      </c>
    </row>
    <row r="33" spans="1:19">
      <c r="A33">
        <v>7</v>
      </c>
      <c r="B33" t="s">
        <v>199</v>
      </c>
      <c r="C33">
        <v>6859153.5109999999</v>
      </c>
      <c r="D33">
        <v>2516204.9139999999</v>
      </c>
      <c r="E33">
        <v>165.273</v>
      </c>
      <c r="F33">
        <v>61.838880000000003</v>
      </c>
      <c r="G33">
        <v>24.30425</v>
      </c>
      <c r="H33">
        <v>183.958</v>
      </c>
      <c r="I33">
        <v>2750639.0669999998</v>
      </c>
      <c r="J33">
        <v>1242206.5290000001</v>
      </c>
      <c r="K33">
        <v>5600225.3890000004</v>
      </c>
      <c r="L33">
        <v>1.804</v>
      </c>
      <c r="M33">
        <v>0.89700000000000002</v>
      </c>
      <c r="N33">
        <v>1.5649999999999999</v>
      </c>
      <c r="O33">
        <v>3.0000000000000001E-3</v>
      </c>
      <c r="P33">
        <v>11</v>
      </c>
      <c r="Q33" s="21">
        <v>41470.620393518519</v>
      </c>
      <c r="R33" s="21">
        <v>41470.620451388888</v>
      </c>
      <c r="S33">
        <v>3.55</v>
      </c>
    </row>
    <row r="34" spans="1:19">
      <c r="A34">
        <v>7</v>
      </c>
      <c r="B34" t="s">
        <v>199</v>
      </c>
      <c r="C34">
        <v>6859154.3959999997</v>
      </c>
      <c r="D34">
        <v>2516204.375</v>
      </c>
      <c r="E34">
        <v>165.333</v>
      </c>
      <c r="F34">
        <v>61.838889999999999</v>
      </c>
      <c r="G34">
        <v>24.30424</v>
      </c>
      <c r="H34">
        <v>184.018</v>
      </c>
      <c r="I34">
        <v>2750638.6</v>
      </c>
      <c r="J34">
        <v>1242205.7309999999</v>
      </c>
      <c r="K34">
        <v>5600225.8600000003</v>
      </c>
      <c r="L34">
        <v>1.746</v>
      </c>
      <c r="M34">
        <v>0.84899999999999998</v>
      </c>
      <c r="N34">
        <v>1.526</v>
      </c>
      <c r="O34">
        <v>4.0000000000000001E-3</v>
      </c>
      <c r="P34">
        <v>12</v>
      </c>
      <c r="Q34" s="21">
        <v>41470.620578703703</v>
      </c>
      <c r="R34" s="21">
        <v>41470.620636574073</v>
      </c>
      <c r="S34">
        <v>3.55</v>
      </c>
    </row>
    <row r="35" spans="1:19">
      <c r="A35">
        <v>7</v>
      </c>
      <c r="B35" t="s">
        <v>199</v>
      </c>
      <c r="C35">
        <v>6859154.8380000005</v>
      </c>
      <c r="D35">
        <v>2516205.216</v>
      </c>
      <c r="E35">
        <v>165.55199999999999</v>
      </c>
      <c r="F35">
        <v>61.838889999999999</v>
      </c>
      <c r="G35">
        <v>24.30425</v>
      </c>
      <c r="H35">
        <v>184.23699999999999</v>
      </c>
      <c r="I35">
        <v>2750637.9950000001</v>
      </c>
      <c r="J35">
        <v>1242206.3840000001</v>
      </c>
      <c r="K35">
        <v>5600226.2599999998</v>
      </c>
      <c r="L35">
        <v>1.6890000000000001</v>
      </c>
      <c r="M35">
        <v>0.89600000000000002</v>
      </c>
      <c r="N35">
        <v>1.4319999999999999</v>
      </c>
      <c r="O35">
        <v>3.0000000000000001E-3</v>
      </c>
      <c r="P35">
        <v>12</v>
      </c>
      <c r="Q35" s="21">
        <v>41470.620752314811</v>
      </c>
      <c r="R35" s="21">
        <v>41470.620821759258</v>
      </c>
      <c r="S35">
        <v>3.55</v>
      </c>
    </row>
    <row r="36" spans="1:19">
      <c r="A36">
        <v>7</v>
      </c>
      <c r="B36" t="s">
        <v>199</v>
      </c>
      <c r="C36">
        <v>6859154.0530000003</v>
      </c>
      <c r="D36">
        <v>2516205.7220000001</v>
      </c>
      <c r="E36">
        <v>164.977</v>
      </c>
      <c r="F36">
        <v>61.838889999999999</v>
      </c>
      <c r="G36">
        <v>24.304259999999999</v>
      </c>
      <c r="H36">
        <v>183.66200000000001</v>
      </c>
      <c r="I36">
        <v>2750638.1740000001</v>
      </c>
      <c r="J36">
        <v>1242207.0149999999</v>
      </c>
      <c r="K36">
        <v>5600225.3820000002</v>
      </c>
      <c r="L36">
        <v>1.736</v>
      </c>
      <c r="M36">
        <v>0.94799999999999995</v>
      </c>
      <c r="N36">
        <v>1.4990000000000001</v>
      </c>
      <c r="O36">
        <v>3.0000000000000001E-3</v>
      </c>
      <c r="P36">
        <v>11</v>
      </c>
      <c r="Q36" s="21">
        <v>41470.62096064815</v>
      </c>
      <c r="R36" s="21">
        <v>41470.621018518519</v>
      </c>
      <c r="S36">
        <v>3.55</v>
      </c>
    </row>
    <row r="37" spans="1:19">
      <c r="A37">
        <v>8</v>
      </c>
      <c r="B37" t="s">
        <v>200</v>
      </c>
      <c r="C37">
        <v>6859156.6090000002</v>
      </c>
      <c r="D37">
        <v>2516208.0469999998</v>
      </c>
      <c r="E37">
        <v>166.61199999999999</v>
      </c>
      <c r="F37">
        <v>61.838909999999998</v>
      </c>
      <c r="G37">
        <v>24.304310000000001</v>
      </c>
      <c r="H37">
        <v>185.297</v>
      </c>
      <c r="I37">
        <v>2750635.87</v>
      </c>
      <c r="J37">
        <v>1242208.5390000001</v>
      </c>
      <c r="K37">
        <v>5600228.0240000002</v>
      </c>
      <c r="L37">
        <v>1.6879999999999999</v>
      </c>
      <c r="M37">
        <v>0.89500000000000002</v>
      </c>
      <c r="N37">
        <v>1.431</v>
      </c>
      <c r="O37">
        <v>4.0000000000000001E-3</v>
      </c>
      <c r="P37">
        <v>12</v>
      </c>
      <c r="Q37" s="21">
        <v>41470.621655092589</v>
      </c>
      <c r="R37" s="21">
        <v>41470.621712962966</v>
      </c>
      <c r="S37">
        <v>3.55</v>
      </c>
    </row>
    <row r="38" spans="1:19">
      <c r="A38">
        <v>8</v>
      </c>
      <c r="B38" t="s">
        <v>199</v>
      </c>
      <c r="C38">
        <v>6859156.7999999998</v>
      </c>
      <c r="D38">
        <v>2516207.4109999998</v>
      </c>
      <c r="E38">
        <v>166.63499999999999</v>
      </c>
      <c r="F38">
        <v>61.838909999999998</v>
      </c>
      <c r="G38">
        <v>24.304290000000002</v>
      </c>
      <c r="H38">
        <v>185.32</v>
      </c>
      <c r="I38">
        <v>2750635.9849999999</v>
      </c>
      <c r="J38">
        <v>1242207.895</v>
      </c>
      <c r="K38">
        <v>5600228.1359999999</v>
      </c>
      <c r="L38">
        <v>1.6879999999999999</v>
      </c>
      <c r="M38">
        <v>0.89500000000000002</v>
      </c>
      <c r="N38">
        <v>1.431</v>
      </c>
      <c r="O38">
        <v>4.0000000000000001E-3</v>
      </c>
      <c r="P38">
        <v>12</v>
      </c>
      <c r="Q38" s="21">
        <v>41470.621944444443</v>
      </c>
      <c r="R38" s="21">
        <v>41470.622002314813</v>
      </c>
      <c r="S38">
        <v>3.55</v>
      </c>
    </row>
    <row r="39" spans="1:19">
      <c r="A39">
        <v>8</v>
      </c>
      <c r="B39" t="s">
        <v>199</v>
      </c>
      <c r="C39">
        <v>6859157.2290000003</v>
      </c>
      <c r="D39">
        <v>2516208.318</v>
      </c>
      <c r="E39">
        <v>166.68299999999999</v>
      </c>
      <c r="F39">
        <v>61.838909999999998</v>
      </c>
      <c r="G39">
        <v>24.304310000000001</v>
      </c>
      <c r="H39">
        <v>185.36799999999999</v>
      </c>
      <c r="I39">
        <v>2750635.29</v>
      </c>
      <c r="J39">
        <v>1242208.578</v>
      </c>
      <c r="K39">
        <v>5600228.3789999997</v>
      </c>
      <c r="L39">
        <v>1.6870000000000001</v>
      </c>
      <c r="M39">
        <v>0.89500000000000002</v>
      </c>
      <c r="N39">
        <v>1.431</v>
      </c>
      <c r="O39">
        <v>3.0000000000000001E-3</v>
      </c>
      <c r="P39">
        <v>12</v>
      </c>
      <c r="Q39" s="21">
        <v>41470.622152777774</v>
      </c>
      <c r="R39" s="21">
        <v>41470.622210648151</v>
      </c>
      <c r="S39">
        <v>3.55</v>
      </c>
    </row>
    <row r="40" spans="1:19">
      <c r="A40">
        <v>8</v>
      </c>
      <c r="B40" t="s">
        <v>199</v>
      </c>
      <c r="C40">
        <v>6859156.3490000004</v>
      </c>
      <c r="D40">
        <v>2516208.7549999999</v>
      </c>
      <c r="E40">
        <v>166.601</v>
      </c>
      <c r="F40">
        <v>61.838909999999998</v>
      </c>
      <c r="G40">
        <v>24.304320000000001</v>
      </c>
      <c r="H40">
        <v>185.286</v>
      </c>
      <c r="I40">
        <v>2750635.7850000001</v>
      </c>
      <c r="J40">
        <v>1242209.277</v>
      </c>
      <c r="K40">
        <v>5600227.8899999997</v>
      </c>
      <c r="L40">
        <v>1.4850000000000001</v>
      </c>
      <c r="M40">
        <v>0.79800000000000004</v>
      </c>
      <c r="N40">
        <v>1.252</v>
      </c>
      <c r="O40">
        <v>5.0000000000000001E-3</v>
      </c>
      <c r="P40">
        <v>13</v>
      </c>
      <c r="Q40" s="21">
        <v>41470.622303240743</v>
      </c>
      <c r="R40" s="21">
        <v>41470.622361111113</v>
      </c>
      <c r="S40">
        <v>3.55</v>
      </c>
    </row>
    <row r="41" spans="1:19">
      <c r="A41">
        <v>8</v>
      </c>
      <c r="B41" t="s">
        <v>199</v>
      </c>
      <c r="C41">
        <v>6859156.0109999999</v>
      </c>
      <c r="D41">
        <v>2516207.8530000001</v>
      </c>
      <c r="E41">
        <v>166.25299999999999</v>
      </c>
      <c r="F41">
        <v>61.838900000000002</v>
      </c>
      <c r="G41">
        <v>24.304300000000001</v>
      </c>
      <c r="H41">
        <v>184.93799999999999</v>
      </c>
      <c r="I41">
        <v>2750636.2769999998</v>
      </c>
      <c r="J41">
        <v>1242208.507</v>
      </c>
      <c r="K41">
        <v>5600227.426</v>
      </c>
      <c r="L41">
        <v>1.6870000000000001</v>
      </c>
      <c r="M41">
        <v>0.89400000000000002</v>
      </c>
      <c r="N41">
        <v>1.43</v>
      </c>
      <c r="O41">
        <v>3.0000000000000001E-3</v>
      </c>
      <c r="P41">
        <v>12</v>
      </c>
      <c r="Q41" s="21">
        <v>41470.622499999998</v>
      </c>
      <c r="R41" s="21">
        <v>41470.622557870367</v>
      </c>
      <c r="S41">
        <v>3.55</v>
      </c>
    </row>
    <row r="42" spans="1:19">
      <c r="A42">
        <v>9</v>
      </c>
      <c r="B42" t="s">
        <v>200</v>
      </c>
      <c r="C42">
        <v>6859158.4780000001</v>
      </c>
      <c r="D42">
        <v>2516214.0980000002</v>
      </c>
      <c r="E42">
        <v>168.261</v>
      </c>
      <c r="F42">
        <v>61.838920000000002</v>
      </c>
      <c r="G42">
        <v>24.30442</v>
      </c>
      <c r="H42">
        <v>186.946</v>
      </c>
      <c r="I42">
        <v>2750632.6060000001</v>
      </c>
      <c r="J42">
        <v>1242213.7139999999</v>
      </c>
      <c r="K42">
        <v>5600230.3470000001</v>
      </c>
      <c r="L42">
        <v>1.413</v>
      </c>
      <c r="M42">
        <v>0.75700000000000001</v>
      </c>
      <c r="N42">
        <v>1.2030000000000001</v>
      </c>
      <c r="O42">
        <v>4.0000000000000001E-3</v>
      </c>
      <c r="P42">
        <v>14</v>
      </c>
      <c r="Q42" s="21">
        <v>41470.623124999998</v>
      </c>
      <c r="R42" s="21">
        <v>41470.623182870368</v>
      </c>
      <c r="S42">
        <v>3.55</v>
      </c>
    </row>
    <row r="43" spans="1:19">
      <c r="A43">
        <v>9</v>
      </c>
      <c r="B43" t="s">
        <v>199</v>
      </c>
      <c r="C43">
        <v>6859159.1129999999</v>
      </c>
      <c r="D43">
        <v>2516214.1370000001</v>
      </c>
      <c r="E43">
        <v>168.23</v>
      </c>
      <c r="F43">
        <v>61.838929999999998</v>
      </c>
      <c r="G43">
        <v>24.30442</v>
      </c>
      <c r="H43">
        <v>186.91499999999999</v>
      </c>
      <c r="I43">
        <v>2750632.0649999999</v>
      </c>
      <c r="J43">
        <v>1242213.5160000001</v>
      </c>
      <c r="K43">
        <v>5600230.6189999999</v>
      </c>
      <c r="L43">
        <v>1.4730000000000001</v>
      </c>
      <c r="M43">
        <v>0.80500000000000005</v>
      </c>
      <c r="N43">
        <v>1.234</v>
      </c>
      <c r="O43">
        <v>6.0000000000000001E-3</v>
      </c>
      <c r="P43">
        <v>13</v>
      </c>
      <c r="Q43" s="21">
        <v>41470.623495370368</v>
      </c>
      <c r="R43" s="21">
        <v>41470.623553240737</v>
      </c>
      <c r="S43">
        <v>3.55</v>
      </c>
    </row>
    <row r="44" spans="1:19">
      <c r="A44">
        <v>9</v>
      </c>
      <c r="B44" t="s">
        <v>199</v>
      </c>
      <c r="C44">
        <v>6859158.3490000004</v>
      </c>
      <c r="D44">
        <v>2516214.81</v>
      </c>
      <c r="E44">
        <v>168.24199999999999</v>
      </c>
      <c r="F44">
        <v>61.838920000000002</v>
      </c>
      <c r="G44">
        <v>24.30443</v>
      </c>
      <c r="H44">
        <v>186.92699999999999</v>
      </c>
      <c r="I44">
        <v>2750632.4109999998</v>
      </c>
      <c r="J44">
        <v>1242214.4069999999</v>
      </c>
      <c r="K44">
        <v>5600230.2680000002</v>
      </c>
      <c r="L44">
        <v>1.6839999999999999</v>
      </c>
      <c r="M44">
        <v>0.89300000000000002</v>
      </c>
      <c r="N44">
        <v>1.427</v>
      </c>
      <c r="O44">
        <v>1.2999999999999999E-2</v>
      </c>
      <c r="P44">
        <v>12</v>
      </c>
      <c r="Q44" s="21">
        <v>41470.623680555553</v>
      </c>
      <c r="R44" s="21">
        <v>41470.623738425929</v>
      </c>
      <c r="S44">
        <v>3.55</v>
      </c>
    </row>
    <row r="45" spans="1:19">
      <c r="A45">
        <v>9</v>
      </c>
      <c r="B45" t="s">
        <v>199</v>
      </c>
      <c r="C45">
        <v>6859157.7220000001</v>
      </c>
      <c r="D45">
        <v>2516214.1179999998</v>
      </c>
      <c r="E45">
        <v>167.95699999999999</v>
      </c>
      <c r="F45">
        <v>61.838920000000002</v>
      </c>
      <c r="G45">
        <v>24.30442</v>
      </c>
      <c r="H45">
        <v>186.642</v>
      </c>
      <c r="I45">
        <v>2750633.0759999999</v>
      </c>
      <c r="J45">
        <v>1242213.9450000001</v>
      </c>
      <c r="K45">
        <v>5600229.7220000001</v>
      </c>
      <c r="L45">
        <v>1.6830000000000001</v>
      </c>
      <c r="M45">
        <v>0.89300000000000002</v>
      </c>
      <c r="N45">
        <v>1.427</v>
      </c>
      <c r="O45">
        <v>2E-3</v>
      </c>
      <c r="P45">
        <v>12</v>
      </c>
      <c r="Q45" s="21">
        <v>41470.623877314814</v>
      </c>
      <c r="R45" s="21">
        <v>41470.623935185184</v>
      </c>
      <c r="S45">
        <v>3.55</v>
      </c>
    </row>
    <row r="46" spans="1:19">
      <c r="A46">
        <v>9</v>
      </c>
      <c r="B46" t="s">
        <v>199</v>
      </c>
      <c r="C46">
        <v>6859158.432</v>
      </c>
      <c r="D46">
        <v>2516213.4019999998</v>
      </c>
      <c r="E46">
        <v>168.16300000000001</v>
      </c>
      <c r="F46">
        <v>61.838920000000002</v>
      </c>
      <c r="G46">
        <v>24.304410000000001</v>
      </c>
      <c r="H46">
        <v>186.84800000000001</v>
      </c>
      <c r="I46">
        <v>2750632.8849999998</v>
      </c>
      <c r="J46">
        <v>1242213.077</v>
      </c>
      <c r="K46">
        <v>5600230.2410000004</v>
      </c>
      <c r="L46">
        <v>1.6819999999999999</v>
      </c>
      <c r="M46">
        <v>0.89300000000000002</v>
      </c>
      <c r="N46">
        <v>1.4259999999999999</v>
      </c>
      <c r="O46">
        <v>3.0000000000000001E-3</v>
      </c>
      <c r="P46">
        <v>12</v>
      </c>
      <c r="Q46" s="21">
        <v>41470.624166666668</v>
      </c>
      <c r="R46" s="21">
        <v>41470.624224537038</v>
      </c>
      <c r="S46">
        <v>3.55</v>
      </c>
    </row>
    <row r="47" spans="1:19">
      <c r="A47">
        <v>10</v>
      </c>
      <c r="B47" t="s">
        <v>200</v>
      </c>
      <c r="C47">
        <v>6859162.1270000003</v>
      </c>
      <c r="D47">
        <v>2516212.5320000001</v>
      </c>
      <c r="E47">
        <v>168.69</v>
      </c>
      <c r="F47">
        <v>61.83896</v>
      </c>
      <c r="G47">
        <v>24.304390000000001</v>
      </c>
      <c r="H47">
        <v>187.375</v>
      </c>
      <c r="I47">
        <v>2750630.49</v>
      </c>
      <c r="J47">
        <v>1242211.06</v>
      </c>
      <c r="K47">
        <v>5600232.4500000002</v>
      </c>
      <c r="L47">
        <v>1.421</v>
      </c>
      <c r="M47">
        <v>0.75800000000000001</v>
      </c>
      <c r="N47">
        <v>1.2130000000000001</v>
      </c>
      <c r="O47">
        <v>5.0000000000000001E-3</v>
      </c>
      <c r="P47">
        <v>14</v>
      </c>
      <c r="Q47" s="21">
        <v>41470.62462962963</v>
      </c>
      <c r="R47" s="21">
        <v>41470.6246875</v>
      </c>
      <c r="S47">
        <v>3.55</v>
      </c>
    </row>
    <row r="48" spans="1:19">
      <c r="A48">
        <v>10</v>
      </c>
      <c r="B48" t="s">
        <v>199</v>
      </c>
      <c r="C48">
        <v>6859162.1440000003</v>
      </c>
      <c r="D48">
        <v>2516211.7990000001</v>
      </c>
      <c r="E48">
        <v>168.58199999999999</v>
      </c>
      <c r="F48">
        <v>61.83896</v>
      </c>
      <c r="G48">
        <v>24.304379999999998</v>
      </c>
      <c r="H48">
        <v>187.267</v>
      </c>
      <c r="I48">
        <v>2750630.7289999998</v>
      </c>
      <c r="J48">
        <v>1242210.3629999999</v>
      </c>
      <c r="K48">
        <v>5600232.3650000002</v>
      </c>
      <c r="L48">
        <v>1.4219999999999999</v>
      </c>
      <c r="M48">
        <v>0.74</v>
      </c>
      <c r="N48">
        <v>1.214</v>
      </c>
      <c r="O48">
        <v>4.0000000000000001E-3</v>
      </c>
      <c r="P48">
        <v>14</v>
      </c>
      <c r="Q48" s="21">
        <v>41470.624861111108</v>
      </c>
      <c r="R48" s="21">
        <v>41470.624918981484</v>
      </c>
      <c r="S48">
        <v>3.55</v>
      </c>
    </row>
    <row r="49" spans="1:19">
      <c r="A49">
        <v>10</v>
      </c>
      <c r="B49" t="s">
        <v>199</v>
      </c>
      <c r="C49">
        <v>6859162.7790000001</v>
      </c>
      <c r="D49">
        <v>2516212.5759999999</v>
      </c>
      <c r="E49">
        <v>168.834</v>
      </c>
      <c r="F49">
        <v>61.83896</v>
      </c>
      <c r="G49">
        <v>24.304390000000001</v>
      </c>
      <c r="H49">
        <v>187.51900000000001</v>
      </c>
      <c r="I49">
        <v>2750630.0090000001</v>
      </c>
      <c r="J49">
        <v>1242210.8940000001</v>
      </c>
      <c r="K49">
        <v>5600232.8849999998</v>
      </c>
      <c r="L49">
        <v>1.647</v>
      </c>
      <c r="M49">
        <v>0.94099999999999995</v>
      </c>
      <c r="N49">
        <v>1.3520000000000001</v>
      </c>
      <c r="O49">
        <v>2E-3</v>
      </c>
      <c r="P49">
        <v>11</v>
      </c>
      <c r="Q49" s="21">
        <v>41470.6250462963</v>
      </c>
      <c r="R49" s="21">
        <v>41470.625104166669</v>
      </c>
      <c r="S49">
        <v>3.55</v>
      </c>
    </row>
    <row r="50" spans="1:19">
      <c r="A50">
        <v>10</v>
      </c>
      <c r="B50" t="s">
        <v>199</v>
      </c>
      <c r="C50">
        <v>6859162.0460000001</v>
      </c>
      <c r="D50">
        <v>2516213.2310000001</v>
      </c>
      <c r="E50">
        <v>168.749</v>
      </c>
      <c r="F50">
        <v>61.83896</v>
      </c>
      <c r="G50">
        <v>24.304400000000001</v>
      </c>
      <c r="H50">
        <v>187.434</v>
      </c>
      <c r="I50">
        <v>2750630.2960000001</v>
      </c>
      <c r="J50">
        <v>1242211.7379999999</v>
      </c>
      <c r="K50">
        <v>5600232.4630000005</v>
      </c>
      <c r="L50">
        <v>1.552</v>
      </c>
      <c r="M50">
        <v>0.89400000000000002</v>
      </c>
      <c r="N50">
        <v>1.268</v>
      </c>
      <c r="O50">
        <v>3.0000000000000001E-3</v>
      </c>
      <c r="P50">
        <v>12</v>
      </c>
      <c r="Q50" s="21">
        <v>41470.625243055554</v>
      </c>
      <c r="R50" s="21">
        <v>41470.625300925924</v>
      </c>
      <c r="S50">
        <v>3.55</v>
      </c>
    </row>
    <row r="51" spans="1:19">
      <c r="A51">
        <v>10</v>
      </c>
      <c r="B51" t="s">
        <v>199</v>
      </c>
      <c r="C51">
        <v>6859161.3909999998</v>
      </c>
      <c r="D51">
        <v>2516212.466</v>
      </c>
      <c r="E51">
        <v>168.51900000000001</v>
      </c>
      <c r="F51">
        <v>61.838949999999997</v>
      </c>
      <c r="G51">
        <v>24.304390000000001</v>
      </c>
      <c r="H51">
        <v>187.20400000000001</v>
      </c>
      <c r="I51">
        <v>2750631.0359999998</v>
      </c>
      <c r="J51">
        <v>1242211.23</v>
      </c>
      <c r="K51">
        <v>5600231.9529999997</v>
      </c>
      <c r="L51">
        <v>1.4470000000000001</v>
      </c>
      <c r="M51">
        <v>0.78100000000000003</v>
      </c>
      <c r="N51">
        <v>1.218</v>
      </c>
      <c r="O51">
        <v>6.0000000000000001E-3</v>
      </c>
      <c r="P51">
        <v>13</v>
      </c>
      <c r="Q51" s="21">
        <v>41470.625416666669</v>
      </c>
      <c r="R51" s="21">
        <v>41470.625486111108</v>
      </c>
      <c r="S51">
        <v>3.55</v>
      </c>
    </row>
    <row r="52" spans="1:19">
      <c r="A52">
        <v>11</v>
      </c>
      <c r="B52" t="s">
        <v>200</v>
      </c>
      <c r="C52">
        <v>6859165.7280000001</v>
      </c>
      <c r="D52">
        <v>2516211.4440000001</v>
      </c>
      <c r="E52">
        <v>169.23400000000001</v>
      </c>
      <c r="F52">
        <v>61.838990000000003</v>
      </c>
      <c r="G52">
        <v>24.304369999999999</v>
      </c>
      <c r="H52">
        <v>187.91900000000001</v>
      </c>
      <c r="I52">
        <v>2750628.267</v>
      </c>
      <c r="J52">
        <v>1242208.8810000001</v>
      </c>
      <c r="K52">
        <v>5600234.6320000002</v>
      </c>
      <c r="L52">
        <v>1.4019999999999999</v>
      </c>
      <c r="M52">
        <v>0.75800000000000001</v>
      </c>
      <c r="N52">
        <v>1.179</v>
      </c>
      <c r="O52">
        <v>4.0000000000000001E-3</v>
      </c>
      <c r="P52">
        <v>14</v>
      </c>
      <c r="Q52" s="21">
        <v>41470.625868055555</v>
      </c>
      <c r="R52" s="21">
        <v>41470.625925925924</v>
      </c>
      <c r="S52">
        <v>3.55</v>
      </c>
    </row>
    <row r="53" spans="1:19">
      <c r="A53">
        <v>11</v>
      </c>
      <c r="B53" t="s">
        <v>199</v>
      </c>
      <c r="C53">
        <v>6859165.7300000004</v>
      </c>
      <c r="D53">
        <v>2516212.162</v>
      </c>
      <c r="E53">
        <v>169.202</v>
      </c>
      <c r="F53">
        <v>61.838990000000003</v>
      </c>
      <c r="G53">
        <v>24.304379999999998</v>
      </c>
      <c r="H53">
        <v>187.887</v>
      </c>
      <c r="I53">
        <v>2750627.96</v>
      </c>
      <c r="J53">
        <v>1242209.53</v>
      </c>
      <c r="K53">
        <v>5600234.6030000001</v>
      </c>
      <c r="L53">
        <v>1.401</v>
      </c>
      <c r="M53">
        <v>0.75800000000000001</v>
      </c>
      <c r="N53">
        <v>1.179</v>
      </c>
      <c r="O53">
        <v>0.01</v>
      </c>
      <c r="P53">
        <v>14</v>
      </c>
      <c r="Q53" s="21">
        <v>41470.626215277778</v>
      </c>
      <c r="R53" s="21">
        <v>41470.626273148147</v>
      </c>
      <c r="S53">
        <v>3.55</v>
      </c>
    </row>
    <row r="54" spans="1:19">
      <c r="A54">
        <v>11</v>
      </c>
      <c r="B54" t="s">
        <v>199</v>
      </c>
      <c r="C54">
        <v>6859164.9610000001</v>
      </c>
      <c r="D54">
        <v>2516211.5699999998</v>
      </c>
      <c r="E54">
        <v>169.21600000000001</v>
      </c>
      <c r="F54">
        <v>61.838979999999999</v>
      </c>
      <c r="G54">
        <v>24.304369999999999</v>
      </c>
      <c r="H54">
        <v>187.90100000000001</v>
      </c>
      <c r="I54">
        <v>2750628.8259999999</v>
      </c>
      <c r="J54">
        <v>1242209.267</v>
      </c>
      <c r="K54">
        <v>5600234.2539999997</v>
      </c>
      <c r="L54">
        <v>2.5369999999999999</v>
      </c>
      <c r="M54">
        <v>1.28</v>
      </c>
      <c r="N54">
        <v>2.1909999999999998</v>
      </c>
      <c r="O54">
        <v>5.0000000000000001E-3</v>
      </c>
      <c r="P54">
        <v>11</v>
      </c>
      <c r="Q54" s="21">
        <v>41470.626423611109</v>
      </c>
      <c r="R54" s="21">
        <v>41470.626493055555</v>
      </c>
      <c r="S54">
        <v>3.55</v>
      </c>
    </row>
    <row r="55" spans="1:19">
      <c r="A55">
        <v>11</v>
      </c>
      <c r="B55" t="s">
        <v>199</v>
      </c>
      <c r="C55">
        <v>6859165.6109999996</v>
      </c>
      <c r="D55">
        <v>2516210.8169999998</v>
      </c>
      <c r="E55">
        <v>168.839</v>
      </c>
      <c r="F55">
        <v>61.838990000000003</v>
      </c>
      <c r="G55">
        <v>24.304359999999999</v>
      </c>
      <c r="H55">
        <v>187.524</v>
      </c>
      <c r="I55">
        <v>2750628.4479999999</v>
      </c>
      <c r="J55">
        <v>1242208.273</v>
      </c>
      <c r="K55">
        <v>5600234.2300000004</v>
      </c>
      <c r="L55">
        <v>2.54</v>
      </c>
      <c r="M55">
        <v>1.429</v>
      </c>
      <c r="N55">
        <v>2.1</v>
      </c>
      <c r="O55">
        <v>3.0000000000000001E-3</v>
      </c>
      <c r="P55">
        <v>11</v>
      </c>
      <c r="Q55" s="21">
        <v>41470.626620370371</v>
      </c>
      <c r="R55" s="21">
        <v>41470.626689814817</v>
      </c>
      <c r="S55">
        <v>3.55</v>
      </c>
    </row>
    <row r="56" spans="1:19">
      <c r="A56">
        <v>11</v>
      </c>
      <c r="B56" t="s">
        <v>199</v>
      </c>
      <c r="C56">
        <v>6859166.3159999996</v>
      </c>
      <c r="D56">
        <v>2516211.4780000001</v>
      </c>
      <c r="E56">
        <v>169.48</v>
      </c>
      <c r="F56">
        <v>61.838999999999999</v>
      </c>
      <c r="G56">
        <v>24.304369999999999</v>
      </c>
      <c r="H56">
        <v>188.16499999999999</v>
      </c>
      <c r="I56">
        <v>2750627.8859999999</v>
      </c>
      <c r="J56">
        <v>1242208.7479999999</v>
      </c>
      <c r="K56">
        <v>5600235.1270000003</v>
      </c>
      <c r="L56">
        <v>2.5409999999999999</v>
      </c>
      <c r="M56">
        <v>1.2789999999999999</v>
      </c>
      <c r="N56">
        <v>2.1960000000000002</v>
      </c>
      <c r="O56">
        <v>6.0000000000000001E-3</v>
      </c>
      <c r="P56">
        <v>11</v>
      </c>
      <c r="Q56" s="21">
        <v>41470.626840277779</v>
      </c>
      <c r="R56" s="21">
        <v>41470.626898148148</v>
      </c>
      <c r="S56">
        <v>3.55</v>
      </c>
    </row>
    <row r="57" spans="1:19">
      <c r="A57">
        <v>12</v>
      </c>
      <c r="B57" t="s">
        <v>200</v>
      </c>
      <c r="C57">
        <v>6859149.7209999999</v>
      </c>
      <c r="D57">
        <v>2516166.9849999999</v>
      </c>
      <c r="E57">
        <v>165.38800000000001</v>
      </c>
      <c r="F57">
        <v>61.838850000000001</v>
      </c>
      <c r="G57">
        <v>24.303519999999999</v>
      </c>
      <c r="H57">
        <v>184.07300000000001</v>
      </c>
      <c r="I57">
        <v>2750657.6370000001</v>
      </c>
      <c r="J57">
        <v>1242173.2790000001</v>
      </c>
      <c r="K57">
        <v>5600223.7850000001</v>
      </c>
      <c r="L57">
        <v>1.4179999999999999</v>
      </c>
      <c r="M57">
        <v>0.76700000000000002</v>
      </c>
      <c r="N57">
        <v>1.1919999999999999</v>
      </c>
      <c r="O57">
        <v>4.0000000000000001E-3</v>
      </c>
      <c r="P57">
        <v>15</v>
      </c>
      <c r="Q57" s="21">
        <v>41470.630289351851</v>
      </c>
      <c r="R57" s="21">
        <v>41470.630358796298</v>
      </c>
      <c r="S57">
        <v>3.55</v>
      </c>
    </row>
    <row r="58" spans="1:19">
      <c r="A58">
        <v>12</v>
      </c>
      <c r="B58" t="s">
        <v>199</v>
      </c>
      <c r="C58">
        <v>6859150</v>
      </c>
      <c r="D58">
        <v>2516166.3730000001</v>
      </c>
      <c r="E58">
        <v>165.51599999999999</v>
      </c>
      <c r="F58">
        <v>61.838850000000001</v>
      </c>
      <c r="G58">
        <v>24.303509999999999</v>
      </c>
      <c r="H58">
        <v>184.20099999999999</v>
      </c>
      <c r="I58">
        <v>2750657.7179999999</v>
      </c>
      <c r="J58">
        <v>1242172.645</v>
      </c>
      <c r="K58">
        <v>5600224.0310000004</v>
      </c>
      <c r="L58">
        <v>1.5509999999999999</v>
      </c>
      <c r="M58">
        <v>0.79</v>
      </c>
      <c r="N58">
        <v>1.3340000000000001</v>
      </c>
      <c r="O58">
        <v>4.0000000000000001E-3</v>
      </c>
      <c r="P58">
        <v>13</v>
      </c>
      <c r="Q58" s="21">
        <v>41470.630613425928</v>
      </c>
      <c r="R58" s="21">
        <v>41470.630671296298</v>
      </c>
      <c r="S58">
        <v>3.55</v>
      </c>
    </row>
    <row r="59" spans="1:19">
      <c r="A59">
        <v>12</v>
      </c>
      <c r="B59" t="s">
        <v>199</v>
      </c>
      <c r="C59">
        <v>6859150.3669999996</v>
      </c>
      <c r="D59">
        <v>2516167.2719999999</v>
      </c>
      <c r="E59">
        <v>165.678</v>
      </c>
      <c r="F59">
        <v>61.838850000000001</v>
      </c>
      <c r="G59">
        <v>24.303529999999999</v>
      </c>
      <c r="H59">
        <v>184.363</v>
      </c>
      <c r="I59">
        <v>2750657.1239999998</v>
      </c>
      <c r="J59">
        <v>1242173.365</v>
      </c>
      <c r="K59">
        <v>5600224.3449999997</v>
      </c>
      <c r="L59">
        <v>1.4450000000000001</v>
      </c>
      <c r="M59">
        <v>0.77500000000000002</v>
      </c>
      <c r="N59">
        <v>1.22</v>
      </c>
      <c r="O59">
        <v>4.0000000000000001E-3</v>
      </c>
      <c r="P59">
        <v>14</v>
      </c>
      <c r="Q59" s="21">
        <v>41470.630810185183</v>
      </c>
      <c r="R59" s="21">
        <v>41470.630868055552</v>
      </c>
      <c r="S59">
        <v>3.55</v>
      </c>
    </row>
    <row r="60" spans="1:19">
      <c r="A60">
        <v>12</v>
      </c>
      <c r="B60" t="s">
        <v>199</v>
      </c>
      <c r="C60">
        <v>6859149.5180000002</v>
      </c>
      <c r="D60">
        <v>2516167.682</v>
      </c>
      <c r="E60">
        <v>165.35599999999999</v>
      </c>
      <c r="F60">
        <v>61.838850000000001</v>
      </c>
      <c r="G60">
        <v>24.303540000000002</v>
      </c>
      <c r="H60">
        <v>184.041</v>
      </c>
      <c r="I60">
        <v>2750657.5019999999</v>
      </c>
      <c r="J60">
        <v>1242173.9820000001</v>
      </c>
      <c r="K60">
        <v>5600223.659</v>
      </c>
      <c r="L60">
        <v>1.44</v>
      </c>
      <c r="M60">
        <v>0.79800000000000004</v>
      </c>
      <c r="N60">
        <v>1.198</v>
      </c>
      <c r="O60">
        <v>6.0000000000000001E-3</v>
      </c>
      <c r="P60">
        <v>14</v>
      </c>
      <c r="Q60" s="21">
        <v>41470.630983796298</v>
      </c>
      <c r="R60" s="21">
        <v>41470.631041666667</v>
      </c>
      <c r="S60">
        <v>3.55</v>
      </c>
    </row>
    <row r="61" spans="1:19">
      <c r="A61">
        <v>12</v>
      </c>
      <c r="B61" t="s">
        <v>199</v>
      </c>
      <c r="C61">
        <v>6859149.0939999996</v>
      </c>
      <c r="D61">
        <v>2516166.7919999999</v>
      </c>
      <c r="E61">
        <v>165.41300000000001</v>
      </c>
      <c r="F61">
        <v>61.838839999999998</v>
      </c>
      <c r="G61">
        <v>24.303519999999999</v>
      </c>
      <c r="H61">
        <v>184.09800000000001</v>
      </c>
      <c r="I61">
        <v>2750658.2319999998</v>
      </c>
      <c r="J61">
        <v>1242173.3319999999</v>
      </c>
      <c r="K61">
        <v>5600223.5120000001</v>
      </c>
      <c r="L61">
        <v>1.6279999999999999</v>
      </c>
      <c r="M61">
        <v>0.85299999999999998</v>
      </c>
      <c r="N61">
        <v>1.3859999999999999</v>
      </c>
      <c r="O61">
        <v>5.0000000000000001E-3</v>
      </c>
      <c r="P61">
        <v>12</v>
      </c>
      <c r="Q61" s="21">
        <v>41470.631157407406</v>
      </c>
      <c r="R61" s="21">
        <v>41470.631215277775</v>
      </c>
      <c r="S61">
        <v>3.55</v>
      </c>
    </row>
    <row r="62" spans="1:19">
      <c r="A62">
        <v>13</v>
      </c>
      <c r="B62" t="s">
        <v>200</v>
      </c>
      <c r="C62">
        <v>6859106.6710000001</v>
      </c>
      <c r="D62">
        <v>2516126.1340000001</v>
      </c>
      <c r="E62">
        <v>160.303</v>
      </c>
      <c r="F62">
        <v>61.838459999999998</v>
      </c>
      <c r="G62">
        <v>24.30275</v>
      </c>
      <c r="H62">
        <v>178.988</v>
      </c>
      <c r="I62">
        <v>2750706.7829999998</v>
      </c>
      <c r="J62">
        <v>1242150.429</v>
      </c>
      <c r="K62">
        <v>5600199.074</v>
      </c>
      <c r="L62">
        <v>1.282</v>
      </c>
      <c r="M62">
        <v>0.66900000000000004</v>
      </c>
      <c r="N62">
        <v>1.0940000000000001</v>
      </c>
      <c r="O62">
        <v>4.0000000000000001E-3</v>
      </c>
      <c r="P62">
        <v>17</v>
      </c>
      <c r="Q62" s="21">
        <v>41470.634155092594</v>
      </c>
      <c r="R62" s="21">
        <v>41470.63422453704</v>
      </c>
      <c r="S62">
        <v>3.55</v>
      </c>
    </row>
    <row r="63" spans="1:19">
      <c r="A63">
        <v>13</v>
      </c>
      <c r="B63" t="s">
        <v>199</v>
      </c>
      <c r="C63">
        <v>6859106.017</v>
      </c>
      <c r="D63">
        <v>2516125.969</v>
      </c>
      <c r="E63">
        <v>160.35499999999999</v>
      </c>
      <c r="F63">
        <v>61.838459999999998</v>
      </c>
      <c r="G63">
        <v>24.30274</v>
      </c>
      <c r="H63">
        <v>179.041</v>
      </c>
      <c r="I63">
        <v>2750707.4010000001</v>
      </c>
      <c r="J63">
        <v>1242150.523</v>
      </c>
      <c r="K63">
        <v>5600198.8119999999</v>
      </c>
      <c r="L63">
        <v>1.28</v>
      </c>
      <c r="M63">
        <v>0.66800000000000004</v>
      </c>
      <c r="N63">
        <v>1.0920000000000001</v>
      </c>
      <c r="O63">
        <v>4.0000000000000001E-3</v>
      </c>
      <c r="P63">
        <v>17</v>
      </c>
      <c r="Q63" s="21">
        <v>41470.634432870371</v>
      </c>
      <c r="R63" s="21">
        <v>41470.63449074074</v>
      </c>
      <c r="S63">
        <v>3.55</v>
      </c>
    </row>
    <row r="64" spans="1:19">
      <c r="A64">
        <v>13</v>
      </c>
      <c r="B64" t="s">
        <v>199</v>
      </c>
      <c r="C64">
        <v>6859106.8600000003</v>
      </c>
      <c r="D64">
        <v>2516125.4789999998</v>
      </c>
      <c r="E64">
        <v>160.30199999999999</v>
      </c>
      <c r="F64">
        <v>61.838470000000001</v>
      </c>
      <c r="G64">
        <v>24.30273</v>
      </c>
      <c r="H64">
        <v>178.98699999999999</v>
      </c>
      <c r="I64">
        <v>2750706.898</v>
      </c>
      <c r="J64">
        <v>1242149.763</v>
      </c>
      <c r="K64">
        <v>5600199.1629999997</v>
      </c>
      <c r="L64">
        <v>1.2789999999999999</v>
      </c>
      <c r="M64">
        <v>0.66800000000000004</v>
      </c>
      <c r="N64">
        <v>1.091</v>
      </c>
      <c r="O64">
        <v>5.0000000000000001E-3</v>
      </c>
      <c r="P64">
        <v>17</v>
      </c>
      <c r="Q64" s="21">
        <v>41470.634629629632</v>
      </c>
      <c r="R64" s="21">
        <v>41470.634699074071</v>
      </c>
      <c r="S64">
        <v>3.55</v>
      </c>
    </row>
    <row r="65" spans="1:19">
      <c r="A65">
        <v>13</v>
      </c>
      <c r="B65" t="s">
        <v>199</v>
      </c>
      <c r="C65">
        <v>6859107.3820000002</v>
      </c>
      <c r="D65">
        <v>2516126.3139999998</v>
      </c>
      <c r="E65">
        <v>160.27099999999999</v>
      </c>
      <c r="F65">
        <v>61.838470000000001</v>
      </c>
      <c r="G65">
        <v>24.30275</v>
      </c>
      <c r="H65">
        <v>178.95699999999999</v>
      </c>
      <c r="I65">
        <v>2750706.1239999998</v>
      </c>
      <c r="J65">
        <v>1242150.3330000001</v>
      </c>
      <c r="K65">
        <v>5600199.3810000001</v>
      </c>
      <c r="L65">
        <v>1.278</v>
      </c>
      <c r="M65">
        <v>0.66800000000000004</v>
      </c>
      <c r="N65">
        <v>1.0900000000000001</v>
      </c>
      <c r="O65">
        <v>4.0000000000000001E-3</v>
      </c>
      <c r="P65">
        <v>17</v>
      </c>
      <c r="Q65" s="21">
        <v>41470.634814814817</v>
      </c>
      <c r="R65" s="21">
        <v>41470.634872685187</v>
      </c>
      <c r="S65">
        <v>3.55</v>
      </c>
    </row>
    <row r="66" spans="1:19">
      <c r="A66">
        <v>13</v>
      </c>
      <c r="B66" t="s">
        <v>199</v>
      </c>
      <c r="C66">
        <v>6859106.5060000001</v>
      </c>
      <c r="D66">
        <v>2516126.8309999998</v>
      </c>
      <c r="E66">
        <v>160.43899999999999</v>
      </c>
      <c r="F66">
        <v>61.838459999999998</v>
      </c>
      <c r="G66">
        <v>24.302759999999999</v>
      </c>
      <c r="H66">
        <v>179.124</v>
      </c>
      <c r="I66">
        <v>2750706.6910000001</v>
      </c>
      <c r="J66">
        <v>1242151.1510000001</v>
      </c>
      <c r="K66">
        <v>5600199.1140000001</v>
      </c>
      <c r="L66">
        <v>1.2769999999999999</v>
      </c>
      <c r="M66">
        <v>0.66800000000000004</v>
      </c>
      <c r="N66">
        <v>1.089</v>
      </c>
      <c r="O66">
        <v>4.0000000000000001E-3</v>
      </c>
      <c r="P66">
        <v>17</v>
      </c>
      <c r="Q66" s="21">
        <v>41470.634976851848</v>
      </c>
      <c r="R66" s="21">
        <v>41470.635034722225</v>
      </c>
      <c r="S66">
        <v>3.55</v>
      </c>
    </row>
    <row r="67" spans="1:19">
      <c r="A67">
        <v>14</v>
      </c>
      <c r="B67" t="s">
        <v>200</v>
      </c>
      <c r="C67">
        <v>6859425.1670000004</v>
      </c>
      <c r="D67">
        <v>2516103.21</v>
      </c>
      <c r="E67">
        <v>173.709</v>
      </c>
      <c r="F67">
        <v>61.841320000000003</v>
      </c>
      <c r="G67">
        <v>24.302340000000001</v>
      </c>
      <c r="H67">
        <v>192.393</v>
      </c>
      <c r="I67">
        <v>2750465.372</v>
      </c>
      <c r="J67">
        <v>1242017.8859999999</v>
      </c>
      <c r="K67">
        <v>5600361.2539999997</v>
      </c>
      <c r="L67">
        <v>1.26</v>
      </c>
      <c r="M67">
        <v>0.68100000000000005</v>
      </c>
      <c r="N67">
        <v>1.06</v>
      </c>
      <c r="O67">
        <v>4.0000000000000001E-3</v>
      </c>
      <c r="P67">
        <v>16</v>
      </c>
      <c r="Q67" s="21">
        <v>41470.644212962965</v>
      </c>
      <c r="R67" s="21">
        <v>41470.644270833334</v>
      </c>
      <c r="S67">
        <v>3.55</v>
      </c>
    </row>
    <row r="68" spans="1:19">
      <c r="A68">
        <v>14</v>
      </c>
      <c r="B68" t="s">
        <v>199</v>
      </c>
      <c r="C68">
        <v>6859425.6579999998</v>
      </c>
      <c r="D68">
        <v>2516102.7650000001</v>
      </c>
      <c r="E68">
        <v>173.636</v>
      </c>
      <c r="F68">
        <v>61.841329999999999</v>
      </c>
      <c r="G68">
        <v>24.302330000000001</v>
      </c>
      <c r="H68">
        <v>192.32</v>
      </c>
      <c r="I68">
        <v>2750465.1269999999</v>
      </c>
      <c r="J68">
        <v>1242017.2890000001</v>
      </c>
      <c r="K68">
        <v>5600361.4220000003</v>
      </c>
      <c r="L68">
        <v>1.258</v>
      </c>
      <c r="M68">
        <v>0.68100000000000005</v>
      </c>
      <c r="N68">
        <v>1.0580000000000001</v>
      </c>
      <c r="O68">
        <v>3.0000000000000001E-3</v>
      </c>
      <c r="P68">
        <v>16</v>
      </c>
      <c r="Q68" s="21">
        <v>41470.644490740742</v>
      </c>
      <c r="R68" s="21">
        <v>41470.644548611112</v>
      </c>
      <c r="S68">
        <v>3.55</v>
      </c>
    </row>
    <row r="69" spans="1:19">
      <c r="A69">
        <v>14</v>
      </c>
      <c r="B69" t="s">
        <v>199</v>
      </c>
      <c r="C69">
        <v>6859425.6030000001</v>
      </c>
      <c r="D69">
        <v>2516103.7820000001</v>
      </c>
      <c r="E69">
        <v>173.72</v>
      </c>
      <c r="F69">
        <v>61.841329999999999</v>
      </c>
      <c r="G69">
        <v>24.302350000000001</v>
      </c>
      <c r="H69">
        <v>192.40299999999999</v>
      </c>
      <c r="I69">
        <v>2750464.7930000001</v>
      </c>
      <c r="J69">
        <v>1242018.253</v>
      </c>
      <c r="K69">
        <v>5600361.4670000002</v>
      </c>
      <c r="L69">
        <v>1.2569999999999999</v>
      </c>
      <c r="M69">
        <v>0.68100000000000005</v>
      </c>
      <c r="N69">
        <v>1.0569999999999999</v>
      </c>
      <c r="O69">
        <v>4.0000000000000001E-3</v>
      </c>
      <c r="P69">
        <v>16</v>
      </c>
      <c r="Q69" s="21">
        <v>41470.644675925927</v>
      </c>
      <c r="R69" s="21">
        <v>41470.644733796296</v>
      </c>
      <c r="S69">
        <v>3.55</v>
      </c>
    </row>
    <row r="70" spans="1:19">
      <c r="A70">
        <v>14</v>
      </c>
      <c r="B70" t="s">
        <v>199</v>
      </c>
      <c r="C70">
        <v>6859424.6239999998</v>
      </c>
      <c r="D70">
        <v>2516103.7280000001</v>
      </c>
      <c r="E70">
        <v>173.69300000000001</v>
      </c>
      <c r="F70">
        <v>61.841320000000003</v>
      </c>
      <c r="G70">
        <v>24.302350000000001</v>
      </c>
      <c r="H70">
        <v>192.376</v>
      </c>
      <c r="I70">
        <v>2750465.591</v>
      </c>
      <c r="J70">
        <v>1242018.55</v>
      </c>
      <c r="K70">
        <v>5600360.9819999998</v>
      </c>
      <c r="L70">
        <v>1.256</v>
      </c>
      <c r="M70">
        <v>0.68100000000000005</v>
      </c>
      <c r="N70">
        <v>1.056</v>
      </c>
      <c r="O70">
        <v>3.0000000000000001E-3</v>
      </c>
      <c r="P70">
        <v>16</v>
      </c>
      <c r="Q70" s="21">
        <v>41470.644884259258</v>
      </c>
      <c r="R70" s="21">
        <v>41470.644953703704</v>
      </c>
      <c r="S70">
        <v>3.55</v>
      </c>
    </row>
    <row r="71" spans="1:19">
      <c r="A71">
        <v>14</v>
      </c>
      <c r="B71" t="s">
        <v>199</v>
      </c>
      <c r="C71">
        <v>6859424.6299999999</v>
      </c>
      <c r="D71">
        <v>2516102.753</v>
      </c>
      <c r="E71">
        <v>173.566</v>
      </c>
      <c r="F71">
        <v>61.841320000000003</v>
      </c>
      <c r="G71">
        <v>24.302330000000001</v>
      </c>
      <c r="H71">
        <v>192.249</v>
      </c>
      <c r="I71">
        <v>2750465.93</v>
      </c>
      <c r="J71">
        <v>1242017.6329999999</v>
      </c>
      <c r="K71">
        <v>5600360.875</v>
      </c>
      <c r="L71">
        <v>1.2549999999999999</v>
      </c>
      <c r="M71">
        <v>0.68100000000000005</v>
      </c>
      <c r="N71">
        <v>1.0549999999999999</v>
      </c>
      <c r="O71">
        <v>4.0000000000000001E-3</v>
      </c>
      <c r="P71">
        <v>16</v>
      </c>
      <c r="Q71" s="21">
        <v>41470.645069444443</v>
      </c>
      <c r="R71" s="21">
        <v>41470.645127314812</v>
      </c>
      <c r="S71">
        <v>3.55</v>
      </c>
    </row>
    <row r="72" spans="1:19">
      <c r="A72">
        <v>15</v>
      </c>
      <c r="B72" t="s">
        <v>200</v>
      </c>
      <c r="C72">
        <v>6859437.5810000002</v>
      </c>
      <c r="D72">
        <v>2516105.8480000002</v>
      </c>
      <c r="E72">
        <v>174.97</v>
      </c>
      <c r="F72">
        <v>61.841430000000003</v>
      </c>
      <c r="G72">
        <v>24.302389999999999</v>
      </c>
      <c r="H72">
        <v>193.65299999999999</v>
      </c>
      <c r="I72">
        <v>2750454.84</v>
      </c>
      <c r="J72">
        <v>1242016.0870000001</v>
      </c>
      <c r="K72">
        <v>5600368.2180000003</v>
      </c>
      <c r="L72">
        <v>1.25</v>
      </c>
      <c r="M72">
        <v>0.68</v>
      </c>
      <c r="N72">
        <v>1.0489999999999999</v>
      </c>
      <c r="O72">
        <v>4.0000000000000001E-3</v>
      </c>
      <c r="P72">
        <v>16</v>
      </c>
      <c r="Q72" s="21">
        <v>41470.645914351851</v>
      </c>
      <c r="R72" s="21">
        <v>41470.645972222221</v>
      </c>
      <c r="S72">
        <v>3.55</v>
      </c>
    </row>
    <row r="73" spans="1:19">
      <c r="A73">
        <v>15</v>
      </c>
      <c r="B73" t="s">
        <v>199</v>
      </c>
      <c r="C73">
        <v>6859437.2470000004</v>
      </c>
      <c r="D73">
        <v>2516106.4720000001</v>
      </c>
      <c r="E73">
        <v>175.018</v>
      </c>
      <c r="F73">
        <v>61.841430000000003</v>
      </c>
      <c r="G73">
        <v>24.302399999999999</v>
      </c>
      <c r="H73">
        <v>193.70099999999999</v>
      </c>
      <c r="I73">
        <v>2750454.875</v>
      </c>
      <c r="J73">
        <v>1242016.7860000001</v>
      </c>
      <c r="K73">
        <v>5600368.1009999998</v>
      </c>
      <c r="L73">
        <v>1.248</v>
      </c>
      <c r="M73">
        <v>0.68</v>
      </c>
      <c r="N73">
        <v>1.0469999999999999</v>
      </c>
      <c r="O73">
        <v>3.0000000000000001E-3</v>
      </c>
      <c r="P73">
        <v>16</v>
      </c>
      <c r="Q73" s="21">
        <v>41470.646203703705</v>
      </c>
      <c r="R73" s="21">
        <v>41470.646261574075</v>
      </c>
      <c r="S73">
        <v>3.55</v>
      </c>
    </row>
    <row r="74" spans="1:19">
      <c r="A74">
        <v>15</v>
      </c>
      <c r="B74" t="s">
        <v>199</v>
      </c>
      <c r="C74">
        <v>6859437.0959999999</v>
      </c>
      <c r="D74">
        <v>2516105.5320000001</v>
      </c>
      <c r="E74">
        <v>174.67599999999999</v>
      </c>
      <c r="F74">
        <v>61.841430000000003</v>
      </c>
      <c r="G74">
        <v>24.302379999999999</v>
      </c>
      <c r="H74">
        <v>193.36</v>
      </c>
      <c r="I74">
        <v>2750455.233</v>
      </c>
      <c r="J74">
        <v>1242015.916</v>
      </c>
      <c r="K74">
        <v>5600367.7309999997</v>
      </c>
      <c r="L74">
        <v>1.246</v>
      </c>
      <c r="M74">
        <v>0.68</v>
      </c>
      <c r="N74">
        <v>1.0449999999999999</v>
      </c>
      <c r="O74">
        <v>4.0000000000000001E-3</v>
      </c>
      <c r="P74">
        <v>16</v>
      </c>
      <c r="Q74" s="21">
        <v>41470.646481481483</v>
      </c>
      <c r="R74" s="21">
        <v>41470.646539351852</v>
      </c>
      <c r="S74">
        <v>3.55</v>
      </c>
    </row>
    <row r="75" spans="1:19">
      <c r="A75">
        <v>15</v>
      </c>
      <c r="B75" t="s">
        <v>199</v>
      </c>
      <c r="C75">
        <v>6859438.0259999996</v>
      </c>
      <c r="D75">
        <v>2516105.2710000002</v>
      </c>
      <c r="E75">
        <v>174.90299999999999</v>
      </c>
      <c r="F75">
        <v>61.841439999999999</v>
      </c>
      <c r="G75">
        <v>24.302379999999999</v>
      </c>
      <c r="H75">
        <v>193.58600000000001</v>
      </c>
      <c r="I75">
        <v>2750454.6880000001</v>
      </c>
      <c r="J75">
        <v>1242015.388</v>
      </c>
      <c r="K75">
        <v>5600368.3700000001</v>
      </c>
      <c r="L75">
        <v>1.32</v>
      </c>
      <c r="M75">
        <v>0.70099999999999996</v>
      </c>
      <c r="N75">
        <v>1.119</v>
      </c>
      <c r="O75">
        <v>4.0000000000000001E-3</v>
      </c>
      <c r="P75">
        <v>15</v>
      </c>
      <c r="Q75" s="21">
        <v>41470.646689814814</v>
      </c>
      <c r="R75" s="21">
        <v>41470.646747685183</v>
      </c>
      <c r="S75">
        <v>3.55</v>
      </c>
    </row>
    <row r="76" spans="1:19">
      <c r="A76">
        <v>15</v>
      </c>
      <c r="B76" t="s">
        <v>199</v>
      </c>
      <c r="C76">
        <v>6859438.2439999999</v>
      </c>
      <c r="D76">
        <v>2516106.2000000002</v>
      </c>
      <c r="E76">
        <v>174.97499999999999</v>
      </c>
      <c r="F76">
        <v>61.841439999999999</v>
      </c>
      <c r="G76">
        <v>24.302399999999999</v>
      </c>
      <c r="H76">
        <v>193.65799999999999</v>
      </c>
      <c r="I76">
        <v>2750454.1639999999</v>
      </c>
      <c r="J76">
        <v>1242016.172</v>
      </c>
      <c r="K76">
        <v>5600368.5350000001</v>
      </c>
      <c r="L76">
        <v>1.32</v>
      </c>
      <c r="M76">
        <v>0.70099999999999996</v>
      </c>
      <c r="N76">
        <v>1.1180000000000001</v>
      </c>
      <c r="O76">
        <v>5.0000000000000001E-3</v>
      </c>
      <c r="P76">
        <v>15</v>
      </c>
      <c r="Q76" s="21">
        <v>41470.646921296298</v>
      </c>
      <c r="R76" s="21">
        <v>41470.646979166668</v>
      </c>
      <c r="S76">
        <v>3.55</v>
      </c>
    </row>
    <row r="77" spans="1:19">
      <c r="A77">
        <v>16</v>
      </c>
      <c r="B77" t="s">
        <v>200</v>
      </c>
      <c r="C77">
        <v>6859428.3640000001</v>
      </c>
      <c r="D77">
        <v>2516118.0460000001</v>
      </c>
      <c r="E77">
        <v>174.71700000000001</v>
      </c>
      <c r="F77">
        <v>61.841349999999998</v>
      </c>
      <c r="G77">
        <v>24.302620000000001</v>
      </c>
      <c r="H77">
        <v>193.4</v>
      </c>
      <c r="I77">
        <v>2750457.18</v>
      </c>
      <c r="J77">
        <v>1242030.4809999999</v>
      </c>
      <c r="K77">
        <v>5600363.6179999998</v>
      </c>
      <c r="L77">
        <v>1.2370000000000001</v>
      </c>
      <c r="M77">
        <v>0.67900000000000005</v>
      </c>
      <c r="N77">
        <v>1.034</v>
      </c>
      <c r="O77">
        <v>4.0000000000000001E-3</v>
      </c>
      <c r="P77">
        <v>16</v>
      </c>
      <c r="Q77" s="21">
        <v>41470.647824074076</v>
      </c>
      <c r="R77" s="21">
        <v>41470.647893518515</v>
      </c>
      <c r="S77">
        <v>3.55</v>
      </c>
    </row>
    <row r="78" spans="1:19">
      <c r="A78">
        <v>16</v>
      </c>
      <c r="B78" t="s">
        <v>199</v>
      </c>
      <c r="C78">
        <v>6859429.0080000004</v>
      </c>
      <c r="D78">
        <v>2516118.2239999999</v>
      </c>
      <c r="E78">
        <v>174.43</v>
      </c>
      <c r="F78">
        <v>61.841360000000002</v>
      </c>
      <c r="G78">
        <v>24.302620000000001</v>
      </c>
      <c r="H78">
        <v>193.113</v>
      </c>
      <c r="I78">
        <v>2750456.4649999999</v>
      </c>
      <c r="J78">
        <v>1242030.3570000001</v>
      </c>
      <c r="K78">
        <v>5600363.6689999998</v>
      </c>
      <c r="L78">
        <v>1.2350000000000001</v>
      </c>
      <c r="M78">
        <v>0.67900000000000005</v>
      </c>
      <c r="N78">
        <v>1.032</v>
      </c>
      <c r="O78">
        <v>4.0000000000000001E-3</v>
      </c>
      <c r="P78">
        <v>16</v>
      </c>
      <c r="Q78" s="21">
        <v>41470.648078703707</v>
      </c>
      <c r="R78" s="21">
        <v>41470.648136574076</v>
      </c>
      <c r="S78">
        <v>3.55</v>
      </c>
    </row>
    <row r="79" spans="1:19">
      <c r="A79">
        <v>16</v>
      </c>
      <c r="B79" t="s">
        <v>199</v>
      </c>
      <c r="C79">
        <v>6859428.1619999995</v>
      </c>
      <c r="D79">
        <v>2516118.7710000002</v>
      </c>
      <c r="E79">
        <v>174.46600000000001</v>
      </c>
      <c r="F79">
        <v>61.841349999999998</v>
      </c>
      <c r="G79">
        <v>24.302630000000001</v>
      </c>
      <c r="H79">
        <v>193.149</v>
      </c>
      <c r="I79">
        <v>2750456.9389999998</v>
      </c>
      <c r="J79">
        <v>1242031.1669999999</v>
      </c>
      <c r="K79">
        <v>5600363.2999999998</v>
      </c>
      <c r="L79">
        <v>1.234</v>
      </c>
      <c r="M79">
        <v>0.67900000000000005</v>
      </c>
      <c r="N79">
        <v>1.03</v>
      </c>
      <c r="O79">
        <v>4.0000000000000001E-3</v>
      </c>
      <c r="P79">
        <v>16</v>
      </c>
      <c r="Q79" s="21">
        <v>41470.648275462961</v>
      </c>
      <c r="R79" s="21">
        <v>41470.648344907408</v>
      </c>
      <c r="S79">
        <v>3.55</v>
      </c>
    </row>
    <row r="80" spans="1:19">
      <c r="A80">
        <v>16</v>
      </c>
      <c r="B80" t="s">
        <v>199</v>
      </c>
      <c r="C80">
        <v>6859427.6490000002</v>
      </c>
      <c r="D80">
        <v>2516117.94</v>
      </c>
      <c r="E80">
        <v>174.49100000000001</v>
      </c>
      <c r="F80">
        <v>61.841340000000002</v>
      </c>
      <c r="G80">
        <v>24.302620000000001</v>
      </c>
      <c r="H80">
        <v>193.17500000000001</v>
      </c>
      <c r="I80">
        <v>2750457.702</v>
      </c>
      <c r="J80">
        <v>1242030.5970000001</v>
      </c>
      <c r="K80">
        <v>5600363.0820000004</v>
      </c>
      <c r="L80">
        <v>1.232</v>
      </c>
      <c r="M80">
        <v>0.67900000000000005</v>
      </c>
      <c r="N80">
        <v>1.028</v>
      </c>
      <c r="O80">
        <v>4.0000000000000001E-3</v>
      </c>
      <c r="P80">
        <v>16</v>
      </c>
      <c r="Q80" s="21">
        <v>41470.6484837963</v>
      </c>
      <c r="R80" s="21">
        <v>41470.648541666669</v>
      </c>
      <c r="S80">
        <v>3.55</v>
      </c>
    </row>
    <row r="81" spans="1:19">
      <c r="A81">
        <v>16</v>
      </c>
      <c r="B81" t="s">
        <v>199</v>
      </c>
      <c r="C81">
        <v>6859428.4809999997</v>
      </c>
      <c r="D81">
        <v>2516117.4</v>
      </c>
      <c r="E81">
        <v>174.489</v>
      </c>
      <c r="F81">
        <v>61.841349999999998</v>
      </c>
      <c r="G81">
        <v>24.302610000000001</v>
      </c>
      <c r="H81">
        <v>193.172</v>
      </c>
      <c r="I81">
        <v>2750457.2510000002</v>
      </c>
      <c r="J81">
        <v>1242029.8049999999</v>
      </c>
      <c r="K81">
        <v>5600363.4740000004</v>
      </c>
      <c r="L81">
        <v>1.2310000000000001</v>
      </c>
      <c r="M81">
        <v>0.67800000000000005</v>
      </c>
      <c r="N81">
        <v>1.0269999999999999</v>
      </c>
      <c r="O81">
        <v>4.0000000000000001E-3</v>
      </c>
      <c r="P81">
        <v>16</v>
      </c>
      <c r="Q81" s="21">
        <v>41470.648668981485</v>
      </c>
      <c r="R81" s="21">
        <v>41470.648726851854</v>
      </c>
      <c r="S81">
        <v>3.55</v>
      </c>
    </row>
    <row r="82" spans="1:19">
      <c r="A82">
        <v>17</v>
      </c>
      <c r="B82" t="s">
        <v>200</v>
      </c>
      <c r="C82">
        <v>6859443.5180000002</v>
      </c>
      <c r="D82">
        <v>2516151.4470000002</v>
      </c>
      <c r="E82">
        <v>174.648</v>
      </c>
      <c r="F82">
        <v>61.84149</v>
      </c>
      <c r="G82">
        <v>24.303260000000002</v>
      </c>
      <c r="H82">
        <v>193.33199999999999</v>
      </c>
      <c r="I82">
        <v>2750431.3229999999</v>
      </c>
      <c r="J82">
        <v>1242055.531</v>
      </c>
      <c r="K82">
        <v>5600370.6359999999</v>
      </c>
      <c r="L82">
        <v>1.304</v>
      </c>
      <c r="M82">
        <v>0.69899999999999995</v>
      </c>
      <c r="N82">
        <v>1.101</v>
      </c>
      <c r="O82">
        <v>4.0000000000000001E-3</v>
      </c>
      <c r="P82">
        <v>15</v>
      </c>
      <c r="Q82" s="21">
        <v>41470.65053240741</v>
      </c>
      <c r="R82" s="21">
        <v>41470.650601851848</v>
      </c>
      <c r="S82">
        <v>3.55</v>
      </c>
    </row>
    <row r="83" spans="1:19">
      <c r="A83">
        <v>17</v>
      </c>
      <c r="B83" t="s">
        <v>199</v>
      </c>
      <c r="C83">
        <v>6859444.1660000002</v>
      </c>
      <c r="D83">
        <v>2516151.5499999998</v>
      </c>
      <c r="E83">
        <v>174.71600000000001</v>
      </c>
      <c r="F83">
        <v>61.84149</v>
      </c>
      <c r="G83">
        <v>24.303260000000002</v>
      </c>
      <c r="H83">
        <v>193.399</v>
      </c>
      <c r="I83">
        <v>2750430.7880000002</v>
      </c>
      <c r="J83">
        <v>1242055.406</v>
      </c>
      <c r="K83">
        <v>5600371.0010000002</v>
      </c>
      <c r="L83">
        <v>1.302</v>
      </c>
      <c r="M83">
        <v>0.69899999999999995</v>
      </c>
      <c r="N83">
        <v>1.099</v>
      </c>
      <c r="O83">
        <v>4.0000000000000001E-3</v>
      </c>
      <c r="P83">
        <v>15</v>
      </c>
      <c r="Q83" s="21">
        <v>41470.65084490741</v>
      </c>
      <c r="R83" s="21">
        <v>41470.650902777779</v>
      </c>
      <c r="S83">
        <v>3.55</v>
      </c>
    </row>
    <row r="84" spans="1:19">
      <c r="A84">
        <v>17</v>
      </c>
      <c r="B84" t="s">
        <v>199</v>
      </c>
      <c r="C84">
        <v>6859443.3710000003</v>
      </c>
      <c r="D84">
        <v>2516152.0660000001</v>
      </c>
      <c r="E84">
        <v>174.786</v>
      </c>
      <c r="F84">
        <v>61.841479999999997</v>
      </c>
      <c r="G84">
        <v>24.303270000000001</v>
      </c>
      <c r="H84">
        <v>193.47</v>
      </c>
      <c r="I84">
        <v>2750431.2480000001</v>
      </c>
      <c r="J84">
        <v>1242056.176</v>
      </c>
      <c r="K84">
        <v>5600370.6869999999</v>
      </c>
      <c r="L84">
        <v>1.3009999999999999</v>
      </c>
      <c r="M84">
        <v>0.69899999999999995</v>
      </c>
      <c r="N84">
        <v>1.097</v>
      </c>
      <c r="O84">
        <v>4.0000000000000001E-3</v>
      </c>
      <c r="P84">
        <v>15</v>
      </c>
      <c r="Q84" s="21">
        <v>41470.651064814818</v>
      </c>
      <c r="R84" s="21">
        <v>41470.651122685187</v>
      </c>
      <c r="S84">
        <v>3.55</v>
      </c>
    </row>
    <row r="85" spans="1:19">
      <c r="A85">
        <v>17</v>
      </c>
      <c r="B85" t="s">
        <v>199</v>
      </c>
      <c r="C85">
        <v>6859442.8260000004</v>
      </c>
      <c r="D85">
        <v>2516151.31</v>
      </c>
      <c r="E85">
        <v>174.52</v>
      </c>
      <c r="F85">
        <v>61.841479999999997</v>
      </c>
      <c r="G85">
        <v>24.303249999999998</v>
      </c>
      <c r="H85">
        <v>193.203</v>
      </c>
      <c r="I85">
        <v>2750431.8810000001</v>
      </c>
      <c r="J85">
        <v>1242055.6299999999</v>
      </c>
      <c r="K85">
        <v>5600370.1960000005</v>
      </c>
      <c r="L85">
        <v>1.3</v>
      </c>
      <c r="M85">
        <v>0.69899999999999995</v>
      </c>
      <c r="N85">
        <v>1.0960000000000001</v>
      </c>
      <c r="O85">
        <v>3.0000000000000001E-3</v>
      </c>
      <c r="P85">
        <v>15</v>
      </c>
      <c r="Q85" s="21">
        <v>41470.651319444441</v>
      </c>
      <c r="R85" s="21">
        <v>41470.651377314818</v>
      </c>
      <c r="S85">
        <v>3.55</v>
      </c>
    </row>
    <row r="86" spans="1:19">
      <c r="A86">
        <v>17</v>
      </c>
      <c r="B86" t="s">
        <v>199</v>
      </c>
      <c r="C86">
        <v>6859443.6330000004</v>
      </c>
      <c r="D86">
        <v>2516150.7259999998</v>
      </c>
      <c r="E86">
        <v>174.48699999999999</v>
      </c>
      <c r="F86">
        <v>61.84149</v>
      </c>
      <c r="G86">
        <v>24.303239999999999</v>
      </c>
      <c r="H86">
        <v>193.17</v>
      </c>
      <c r="I86">
        <v>2750431.4550000001</v>
      </c>
      <c r="J86">
        <v>1242054.8</v>
      </c>
      <c r="K86">
        <v>5600370.5499999998</v>
      </c>
      <c r="L86">
        <v>1.298</v>
      </c>
      <c r="M86">
        <v>0.69899999999999995</v>
      </c>
      <c r="N86">
        <v>1.0940000000000001</v>
      </c>
      <c r="O86">
        <v>3.0000000000000001E-3</v>
      </c>
      <c r="P86">
        <v>15</v>
      </c>
      <c r="Q86" s="21">
        <v>41470.65152777778</v>
      </c>
      <c r="R86" s="21">
        <v>41470.651585648149</v>
      </c>
      <c r="S86">
        <v>3.55</v>
      </c>
    </row>
    <row r="87" spans="1:19">
      <c r="A87">
        <v>18</v>
      </c>
      <c r="B87" t="s">
        <v>200</v>
      </c>
      <c r="C87">
        <v>6859020.5310000004</v>
      </c>
      <c r="D87">
        <v>2516142.4939999999</v>
      </c>
      <c r="E87">
        <v>166.94200000000001</v>
      </c>
      <c r="F87">
        <v>61.837690000000002</v>
      </c>
      <c r="G87">
        <v>24.303049999999999</v>
      </c>
      <c r="H87">
        <v>185.62700000000001</v>
      </c>
      <c r="I87">
        <v>2750772.3450000002</v>
      </c>
      <c r="J87">
        <v>1242197.5460000001</v>
      </c>
      <c r="K87">
        <v>5600164.2359999996</v>
      </c>
      <c r="L87">
        <v>1.744</v>
      </c>
      <c r="M87">
        <v>0.90700000000000003</v>
      </c>
      <c r="N87">
        <v>1.49</v>
      </c>
      <c r="O87">
        <v>4.0000000000000001E-3</v>
      </c>
      <c r="P87">
        <v>14</v>
      </c>
      <c r="Q87" s="21">
        <v>41470.687118055554</v>
      </c>
      <c r="R87" s="21">
        <v>41470.687175925923</v>
      </c>
      <c r="S87">
        <v>3.55</v>
      </c>
    </row>
    <row r="88" spans="1:19">
      <c r="A88">
        <v>18</v>
      </c>
      <c r="B88" t="s">
        <v>199</v>
      </c>
      <c r="C88">
        <v>6859020.1540000001</v>
      </c>
      <c r="D88">
        <v>2516143.1460000002</v>
      </c>
      <c r="E88">
        <v>167.17400000000001</v>
      </c>
      <c r="F88">
        <v>61.837690000000002</v>
      </c>
      <c r="G88">
        <v>24.303059999999999</v>
      </c>
      <c r="H88">
        <v>185.85900000000001</v>
      </c>
      <c r="I88">
        <v>2750772.4840000002</v>
      </c>
      <c r="J88">
        <v>1242198.3219999999</v>
      </c>
      <c r="K88">
        <v>5600164.2609999999</v>
      </c>
      <c r="L88">
        <v>1.748</v>
      </c>
      <c r="M88">
        <v>0.90700000000000003</v>
      </c>
      <c r="N88">
        <v>1.494</v>
      </c>
      <c r="O88">
        <v>5.0000000000000001E-3</v>
      </c>
      <c r="P88">
        <v>14</v>
      </c>
      <c r="Q88" s="21">
        <v>41470.687407407408</v>
      </c>
      <c r="R88" s="21">
        <v>41470.687465277777</v>
      </c>
      <c r="S88">
        <v>3.55</v>
      </c>
    </row>
    <row r="89" spans="1:19">
      <c r="A89">
        <v>18</v>
      </c>
      <c r="B89" t="s">
        <v>199</v>
      </c>
      <c r="C89">
        <v>6859019.9970000004</v>
      </c>
      <c r="D89">
        <v>2516142.14</v>
      </c>
      <c r="E89">
        <v>167.17500000000001</v>
      </c>
      <c r="F89">
        <v>61.837690000000002</v>
      </c>
      <c r="G89">
        <v>24.303039999999999</v>
      </c>
      <c r="H89">
        <v>185.86099999999999</v>
      </c>
      <c r="I89">
        <v>2750773.0210000002</v>
      </c>
      <c r="J89">
        <v>1242197.46</v>
      </c>
      <c r="K89">
        <v>5600164.1900000004</v>
      </c>
      <c r="L89">
        <v>1.7490000000000001</v>
      </c>
      <c r="M89">
        <v>0.90700000000000003</v>
      </c>
      <c r="N89">
        <v>1.4950000000000001</v>
      </c>
      <c r="O89">
        <v>5.0000000000000001E-3</v>
      </c>
      <c r="P89">
        <v>14</v>
      </c>
      <c r="Q89" s="21">
        <v>41470.687581018516</v>
      </c>
      <c r="R89" s="21">
        <v>41470.687638888892</v>
      </c>
      <c r="S89">
        <v>3.55</v>
      </c>
    </row>
    <row r="90" spans="1:19">
      <c r="A90">
        <v>18</v>
      </c>
      <c r="B90" t="s">
        <v>199</v>
      </c>
      <c r="C90">
        <v>6859020.9139999999</v>
      </c>
      <c r="D90">
        <v>2516141.9939999999</v>
      </c>
      <c r="E90">
        <v>166.65899999999999</v>
      </c>
      <c r="F90">
        <v>61.837690000000002</v>
      </c>
      <c r="G90">
        <v>24.303039999999999</v>
      </c>
      <c r="H90">
        <v>185.345</v>
      </c>
      <c r="I90">
        <v>2750772.12</v>
      </c>
      <c r="J90">
        <v>1242196.898</v>
      </c>
      <c r="K90">
        <v>5600164.1679999996</v>
      </c>
      <c r="L90">
        <v>1.6830000000000001</v>
      </c>
      <c r="M90">
        <v>0.871</v>
      </c>
      <c r="N90">
        <v>1.44</v>
      </c>
      <c r="O90">
        <v>4.0000000000000001E-3</v>
      </c>
      <c r="P90">
        <v>15</v>
      </c>
      <c r="Q90" s="21">
        <v>41470.687789351854</v>
      </c>
      <c r="R90" s="21">
        <v>41470.687847222223</v>
      </c>
      <c r="S90">
        <v>3.55</v>
      </c>
    </row>
    <row r="91" spans="1:19">
      <c r="A91">
        <v>18</v>
      </c>
      <c r="B91" t="s">
        <v>199</v>
      </c>
      <c r="C91">
        <v>6859021.1210000003</v>
      </c>
      <c r="D91">
        <v>2516143.0079999999</v>
      </c>
      <c r="E91">
        <v>166.91</v>
      </c>
      <c r="F91">
        <v>61.837699999999998</v>
      </c>
      <c r="G91">
        <v>24.303059999999999</v>
      </c>
      <c r="H91">
        <v>185.595</v>
      </c>
      <c r="I91">
        <v>2750771.6469999999</v>
      </c>
      <c r="J91">
        <v>1242197.798</v>
      </c>
      <c r="K91">
        <v>5600164.4850000003</v>
      </c>
      <c r="L91">
        <v>1.6859999999999999</v>
      </c>
      <c r="M91">
        <v>0.871</v>
      </c>
      <c r="N91">
        <v>1.444</v>
      </c>
      <c r="O91">
        <v>4.0000000000000001E-3</v>
      </c>
      <c r="P91">
        <v>15</v>
      </c>
      <c r="Q91" s="21">
        <v>41470.687939814816</v>
      </c>
      <c r="R91" s="21">
        <v>41470.688009259262</v>
      </c>
      <c r="S91">
        <v>3.55</v>
      </c>
    </row>
    <row r="92" spans="1:19">
      <c r="A92">
        <v>19</v>
      </c>
      <c r="B92" t="s">
        <v>200</v>
      </c>
      <c r="C92">
        <v>6859080.5949999997</v>
      </c>
      <c r="D92">
        <v>2516062.5099999998</v>
      </c>
      <c r="E92">
        <v>162.858</v>
      </c>
      <c r="F92">
        <v>61.838230000000003</v>
      </c>
      <c r="G92">
        <v>24.301539999999999</v>
      </c>
      <c r="H92">
        <v>181.54300000000001</v>
      </c>
      <c r="I92">
        <v>2750754.8319999999</v>
      </c>
      <c r="J92">
        <v>1242102.182</v>
      </c>
      <c r="K92">
        <v>5600189.159</v>
      </c>
      <c r="L92">
        <v>1.613</v>
      </c>
      <c r="M92">
        <v>0.82599999999999996</v>
      </c>
      <c r="N92">
        <v>1.385</v>
      </c>
      <c r="O92">
        <v>5.0000000000000001E-3</v>
      </c>
      <c r="P92">
        <v>16</v>
      </c>
      <c r="Q92" s="21">
        <v>41470.701967592591</v>
      </c>
      <c r="R92" s="21">
        <v>41470.702037037037</v>
      </c>
      <c r="S92">
        <v>3.55</v>
      </c>
    </row>
    <row r="93" spans="1:19">
      <c r="A93">
        <v>19</v>
      </c>
      <c r="B93" t="s">
        <v>199</v>
      </c>
      <c r="C93">
        <v>6859081.0209999997</v>
      </c>
      <c r="D93">
        <v>2516063.0320000001</v>
      </c>
      <c r="E93">
        <v>162.68299999999999</v>
      </c>
      <c r="F93">
        <v>61.838239999999999</v>
      </c>
      <c r="G93">
        <v>24.301549999999999</v>
      </c>
      <c r="H93">
        <v>181.369</v>
      </c>
      <c r="I93">
        <v>2750754.2</v>
      </c>
      <c r="J93">
        <v>1242102.473</v>
      </c>
      <c r="K93">
        <v>5600189.2050000001</v>
      </c>
      <c r="L93">
        <v>1.6120000000000001</v>
      </c>
      <c r="M93">
        <v>0.82599999999999996</v>
      </c>
      <c r="N93">
        <v>1.385</v>
      </c>
      <c r="O93">
        <v>4.0000000000000001E-3</v>
      </c>
      <c r="P93">
        <v>16</v>
      </c>
      <c r="Q93" s="21">
        <v>41470.702199074076</v>
      </c>
      <c r="R93" s="21">
        <v>41470.702268518522</v>
      </c>
      <c r="S93">
        <v>3.55</v>
      </c>
    </row>
    <row r="94" spans="1:19">
      <c r="A94">
        <v>19</v>
      </c>
      <c r="B94" t="s">
        <v>199</v>
      </c>
      <c r="C94">
        <v>6859080.1129999999</v>
      </c>
      <c r="D94">
        <v>2516062.9190000002</v>
      </c>
      <c r="E94">
        <v>163.12700000000001</v>
      </c>
      <c r="F94">
        <v>61.838230000000003</v>
      </c>
      <c r="G94">
        <v>24.301539999999999</v>
      </c>
      <c r="H94">
        <v>181.81299999999999</v>
      </c>
      <c r="I94">
        <v>2750755.1690000002</v>
      </c>
      <c r="J94">
        <v>1242102.781</v>
      </c>
      <c r="K94">
        <v>5600189.1679999996</v>
      </c>
      <c r="L94">
        <v>1.6120000000000001</v>
      </c>
      <c r="M94">
        <v>0.82599999999999996</v>
      </c>
      <c r="N94">
        <v>1.3839999999999999</v>
      </c>
      <c r="O94">
        <v>5.0000000000000001E-3</v>
      </c>
      <c r="P94">
        <v>16</v>
      </c>
      <c r="Q94" s="21">
        <v>41470.702361111114</v>
      </c>
      <c r="R94" s="21">
        <v>41470.702418981484</v>
      </c>
      <c r="S94">
        <v>3.55</v>
      </c>
    </row>
    <row r="95" spans="1:19">
      <c r="A95">
        <v>19</v>
      </c>
      <c r="B95" t="s">
        <v>199</v>
      </c>
      <c r="C95">
        <v>6859080.1969999997</v>
      </c>
      <c r="D95">
        <v>2516061.9360000002</v>
      </c>
      <c r="E95">
        <v>162.96899999999999</v>
      </c>
      <c r="F95">
        <v>61.838230000000003</v>
      </c>
      <c r="G95">
        <v>24.30152</v>
      </c>
      <c r="H95">
        <v>181.654</v>
      </c>
      <c r="I95">
        <v>2750755.4339999999</v>
      </c>
      <c r="J95">
        <v>1242101.8230000001</v>
      </c>
      <c r="K95">
        <v>5600189.0700000003</v>
      </c>
      <c r="L95">
        <v>1.542</v>
      </c>
      <c r="M95">
        <v>0.78400000000000003</v>
      </c>
      <c r="N95">
        <v>1.3280000000000001</v>
      </c>
      <c r="O95">
        <v>4.0000000000000001E-3</v>
      </c>
      <c r="P95">
        <v>17</v>
      </c>
      <c r="Q95" s="21">
        <v>41470.702534722222</v>
      </c>
      <c r="R95" s="21">
        <v>41470.702592592592</v>
      </c>
      <c r="S95">
        <v>3.55</v>
      </c>
    </row>
    <row r="96" spans="1:19">
      <c r="A96">
        <v>19</v>
      </c>
      <c r="B96" t="s">
        <v>199</v>
      </c>
      <c r="C96">
        <v>6859081.1109999996</v>
      </c>
      <c r="D96">
        <v>2516062.0839999998</v>
      </c>
      <c r="E96">
        <v>162.73699999999999</v>
      </c>
      <c r="F96">
        <v>61.838239999999999</v>
      </c>
      <c r="G96">
        <v>24.30153</v>
      </c>
      <c r="H96">
        <v>181.422</v>
      </c>
      <c r="I96">
        <v>2750754.5380000002</v>
      </c>
      <c r="J96">
        <v>1242101.585</v>
      </c>
      <c r="K96">
        <v>5600189.2970000003</v>
      </c>
      <c r="L96">
        <v>1.615</v>
      </c>
      <c r="M96">
        <v>0.83099999999999996</v>
      </c>
      <c r="N96">
        <v>1.385</v>
      </c>
      <c r="O96">
        <v>4.0000000000000001E-3</v>
      </c>
      <c r="P96">
        <v>16</v>
      </c>
      <c r="Q96" s="21">
        <v>41470.702708333331</v>
      </c>
      <c r="R96" s="21">
        <v>41470.702766203707</v>
      </c>
      <c r="S96">
        <v>3.55</v>
      </c>
    </row>
    <row r="97" spans="1:19">
      <c r="A97">
        <v>20</v>
      </c>
      <c r="B97" t="s">
        <v>200</v>
      </c>
      <c r="C97">
        <v>6859069.8569999998</v>
      </c>
      <c r="D97">
        <v>2516056.5520000001</v>
      </c>
      <c r="E97">
        <v>164.398</v>
      </c>
      <c r="F97">
        <v>61.838140000000003</v>
      </c>
      <c r="G97">
        <v>24.30142</v>
      </c>
      <c r="H97">
        <v>183.083</v>
      </c>
      <c r="I97">
        <v>2750766.5729999999</v>
      </c>
      <c r="J97">
        <v>1242100.892</v>
      </c>
      <c r="K97">
        <v>5600185.4620000003</v>
      </c>
      <c r="L97">
        <v>1.607</v>
      </c>
      <c r="M97">
        <v>0.82899999999999996</v>
      </c>
      <c r="N97">
        <v>1.377</v>
      </c>
      <c r="O97">
        <v>3.0000000000000001E-3</v>
      </c>
      <c r="P97">
        <v>16</v>
      </c>
      <c r="Q97" s="21">
        <v>41470.700682870367</v>
      </c>
      <c r="R97" s="21">
        <v>41470.700752314813</v>
      </c>
      <c r="S97">
        <v>3.55</v>
      </c>
    </row>
    <row r="98" spans="1:19">
      <c r="A98">
        <v>20</v>
      </c>
      <c r="B98" t="s">
        <v>199</v>
      </c>
      <c r="C98">
        <v>6859069.1940000001</v>
      </c>
      <c r="D98">
        <v>2516056.3509999998</v>
      </c>
      <c r="E98">
        <v>164.36500000000001</v>
      </c>
      <c r="F98">
        <v>61.83813</v>
      </c>
      <c r="G98">
        <v>24.30142</v>
      </c>
      <c r="H98">
        <v>183.05099999999999</v>
      </c>
      <c r="I98">
        <v>2750767.1749999998</v>
      </c>
      <c r="J98">
        <v>1242100.94</v>
      </c>
      <c r="K98">
        <v>5600185.1200000001</v>
      </c>
      <c r="L98">
        <v>1.7589999999999999</v>
      </c>
      <c r="M98">
        <v>0.91400000000000003</v>
      </c>
      <c r="N98">
        <v>1.5029999999999999</v>
      </c>
      <c r="O98">
        <v>4.0000000000000001E-3</v>
      </c>
      <c r="P98">
        <v>15</v>
      </c>
      <c r="Q98" s="21">
        <v>41470.700972222221</v>
      </c>
      <c r="R98" s="21">
        <v>41470.70103009259</v>
      </c>
      <c r="S98">
        <v>3.55</v>
      </c>
    </row>
    <row r="99" spans="1:19">
      <c r="A99">
        <v>20</v>
      </c>
      <c r="B99" t="s">
        <v>199</v>
      </c>
      <c r="C99">
        <v>6859070.0580000002</v>
      </c>
      <c r="D99">
        <v>2516055.9219999998</v>
      </c>
      <c r="E99">
        <v>164.28399999999999</v>
      </c>
      <c r="F99">
        <v>61.838140000000003</v>
      </c>
      <c r="G99">
        <v>24.301410000000001</v>
      </c>
      <c r="H99">
        <v>182.96899999999999</v>
      </c>
      <c r="I99">
        <v>2750766.6179999998</v>
      </c>
      <c r="J99">
        <v>1242100.2220000001</v>
      </c>
      <c r="K99">
        <v>5600185.4579999996</v>
      </c>
      <c r="L99">
        <v>1.758</v>
      </c>
      <c r="M99">
        <v>0.91400000000000003</v>
      </c>
      <c r="N99">
        <v>1.502</v>
      </c>
      <c r="O99">
        <v>4.0000000000000001E-3</v>
      </c>
      <c r="P99">
        <v>15</v>
      </c>
      <c r="Q99" s="21">
        <v>41470.701145833336</v>
      </c>
      <c r="R99" s="21">
        <v>41470.701203703706</v>
      </c>
      <c r="S99">
        <v>3.55</v>
      </c>
    </row>
    <row r="100" spans="1:19">
      <c r="A100">
        <v>20</v>
      </c>
      <c r="B100" t="s">
        <v>199</v>
      </c>
      <c r="C100">
        <v>6859070.5300000003</v>
      </c>
      <c r="D100">
        <v>2516056.7949999999</v>
      </c>
      <c r="E100">
        <v>164.27099999999999</v>
      </c>
      <c r="F100">
        <v>61.838140000000003</v>
      </c>
      <c r="G100">
        <v>24.30143</v>
      </c>
      <c r="H100">
        <v>182.95599999999999</v>
      </c>
      <c r="I100">
        <v>2750765.8769999999</v>
      </c>
      <c r="J100">
        <v>1242100.8470000001</v>
      </c>
      <c r="K100">
        <v>5600185.6670000004</v>
      </c>
      <c r="L100">
        <v>2.0249999999999999</v>
      </c>
      <c r="M100">
        <v>1.0249999999999999</v>
      </c>
      <c r="N100">
        <v>1.7470000000000001</v>
      </c>
      <c r="O100">
        <v>6.0000000000000001E-3</v>
      </c>
      <c r="P100">
        <v>11</v>
      </c>
      <c r="Q100" s="21">
        <v>41470.701296296298</v>
      </c>
      <c r="R100" s="21">
        <v>41470.701354166667</v>
      </c>
      <c r="S100">
        <v>3.55</v>
      </c>
    </row>
    <row r="101" spans="1:19">
      <c r="A101">
        <v>20</v>
      </c>
      <c r="B101" t="s">
        <v>199</v>
      </c>
      <c r="C101">
        <v>6859069.6390000004</v>
      </c>
      <c r="D101">
        <v>2516057.25</v>
      </c>
      <c r="E101">
        <v>164.35</v>
      </c>
      <c r="F101">
        <v>61.83813</v>
      </c>
      <c r="G101">
        <v>24.30143</v>
      </c>
      <c r="H101">
        <v>183.036</v>
      </c>
      <c r="I101">
        <v>2750766.443</v>
      </c>
      <c r="J101">
        <v>1242101.598</v>
      </c>
      <c r="K101">
        <v>5600185.3150000004</v>
      </c>
      <c r="L101">
        <v>1.758</v>
      </c>
      <c r="M101">
        <v>0.91400000000000003</v>
      </c>
      <c r="N101">
        <v>1.5009999999999999</v>
      </c>
      <c r="O101">
        <v>4.0000000000000001E-3</v>
      </c>
      <c r="P101">
        <v>15</v>
      </c>
      <c r="Q101" s="21">
        <v>41470.701458333337</v>
      </c>
      <c r="R101" s="21">
        <v>41470.701516203706</v>
      </c>
      <c r="S101">
        <v>3.55</v>
      </c>
    </row>
    <row r="102" spans="1:19">
      <c r="A102">
        <v>21</v>
      </c>
      <c r="B102" t="s">
        <v>200</v>
      </c>
      <c r="C102">
        <v>6859054.4309999999</v>
      </c>
      <c r="D102">
        <v>2516088.2599999998</v>
      </c>
      <c r="E102">
        <v>164.14699999999999</v>
      </c>
      <c r="F102">
        <v>61.838000000000001</v>
      </c>
      <c r="G102">
        <v>24.302019999999999</v>
      </c>
      <c r="H102">
        <v>182.833</v>
      </c>
      <c r="I102">
        <v>2750765.9580000001</v>
      </c>
      <c r="J102">
        <v>1242135.327</v>
      </c>
      <c r="K102">
        <v>5600177.8909999998</v>
      </c>
      <c r="L102">
        <v>1.524</v>
      </c>
      <c r="M102">
        <v>0.78200000000000003</v>
      </c>
      <c r="N102">
        <v>1.3080000000000001</v>
      </c>
      <c r="O102">
        <v>4.0000000000000001E-3</v>
      </c>
      <c r="P102">
        <v>17</v>
      </c>
      <c r="Q102" s="21">
        <v>41470.698692129627</v>
      </c>
      <c r="R102" s="21">
        <v>41470.698750000003</v>
      </c>
      <c r="S102">
        <v>3.55</v>
      </c>
    </row>
    <row r="103" spans="1:19">
      <c r="A103">
        <v>21</v>
      </c>
      <c r="B103" t="s">
        <v>199</v>
      </c>
      <c r="C103">
        <v>6859055.0259999996</v>
      </c>
      <c r="D103">
        <v>2516087.9380000001</v>
      </c>
      <c r="E103">
        <v>164.172</v>
      </c>
      <c r="F103">
        <v>61.838000000000001</v>
      </c>
      <c r="G103">
        <v>24.302019999999999</v>
      </c>
      <c r="H103">
        <v>182.857</v>
      </c>
      <c r="I103">
        <v>2750765.6209999998</v>
      </c>
      <c r="J103">
        <v>1242134.824</v>
      </c>
      <c r="K103">
        <v>5600178.1940000001</v>
      </c>
      <c r="L103">
        <v>1.526</v>
      </c>
      <c r="M103">
        <v>0.78200000000000003</v>
      </c>
      <c r="N103">
        <v>1.31</v>
      </c>
      <c r="O103">
        <v>4.0000000000000001E-3</v>
      </c>
      <c r="P103">
        <v>17</v>
      </c>
      <c r="Q103" s="21">
        <v>41470.698912037034</v>
      </c>
      <c r="R103" s="21">
        <v>41470.698969907404</v>
      </c>
      <c r="S103">
        <v>3.55</v>
      </c>
    </row>
    <row r="104" spans="1:19">
      <c r="A104">
        <v>21</v>
      </c>
      <c r="B104" t="s">
        <v>199</v>
      </c>
      <c r="C104">
        <v>6859054.6809999999</v>
      </c>
      <c r="D104">
        <v>2516088.8110000002</v>
      </c>
      <c r="E104">
        <v>163.86600000000001</v>
      </c>
      <c r="F104">
        <v>61.838000000000001</v>
      </c>
      <c r="G104">
        <v>24.302029999999998</v>
      </c>
      <c r="H104">
        <v>182.55199999999999</v>
      </c>
      <c r="I104">
        <v>2750765.412</v>
      </c>
      <c r="J104">
        <v>1242135.686</v>
      </c>
      <c r="K104">
        <v>5600177.7599999998</v>
      </c>
      <c r="L104">
        <v>1.5269999999999999</v>
      </c>
      <c r="M104">
        <v>0.78300000000000003</v>
      </c>
      <c r="N104">
        <v>1.3109999999999999</v>
      </c>
      <c r="O104">
        <v>4.0000000000000001E-3</v>
      </c>
      <c r="P104">
        <v>17</v>
      </c>
      <c r="Q104" s="21">
        <v>41470.699097222219</v>
      </c>
      <c r="R104" s="21">
        <v>41470.699155092596</v>
      </c>
      <c r="S104">
        <v>3.55</v>
      </c>
    </row>
    <row r="105" spans="1:19">
      <c r="A105">
        <v>21</v>
      </c>
      <c r="B105" t="s">
        <v>199</v>
      </c>
      <c r="C105">
        <v>6859053.7570000002</v>
      </c>
      <c r="D105">
        <v>2516088.4539999999</v>
      </c>
      <c r="E105">
        <v>164.09</v>
      </c>
      <c r="F105">
        <v>61.837989999999998</v>
      </c>
      <c r="G105">
        <v>24.302029999999998</v>
      </c>
      <c r="H105">
        <v>182.77500000000001</v>
      </c>
      <c r="I105">
        <v>2750766.3969999999</v>
      </c>
      <c r="J105">
        <v>1242135.7350000001</v>
      </c>
      <c r="K105">
        <v>5600177.5209999997</v>
      </c>
      <c r="L105">
        <v>1.5289999999999999</v>
      </c>
      <c r="M105">
        <v>0.78300000000000003</v>
      </c>
      <c r="N105">
        <v>1.3129999999999999</v>
      </c>
      <c r="O105">
        <v>4.0000000000000001E-3</v>
      </c>
      <c r="P105">
        <v>17</v>
      </c>
      <c r="Q105" s="21">
        <v>41470.699317129627</v>
      </c>
      <c r="R105" s="21">
        <v>41470.699374999997</v>
      </c>
      <c r="S105">
        <v>3.55</v>
      </c>
    </row>
    <row r="106" spans="1:19">
      <c r="A106">
        <v>21</v>
      </c>
      <c r="B106" t="s">
        <v>199</v>
      </c>
      <c r="C106">
        <v>6859054.0939999996</v>
      </c>
      <c r="D106">
        <v>2516087.639</v>
      </c>
      <c r="E106">
        <v>164.30500000000001</v>
      </c>
      <c r="F106">
        <v>61.837989999999998</v>
      </c>
      <c r="G106">
        <v>24.302009999999999</v>
      </c>
      <c r="H106">
        <v>182.99</v>
      </c>
      <c r="I106">
        <v>2750766.55</v>
      </c>
      <c r="J106">
        <v>1242134.9110000001</v>
      </c>
      <c r="K106">
        <v>5600177.8720000004</v>
      </c>
      <c r="L106">
        <v>1.53</v>
      </c>
      <c r="M106">
        <v>0.78300000000000003</v>
      </c>
      <c r="N106">
        <v>1.3140000000000001</v>
      </c>
      <c r="O106">
        <v>5.0000000000000001E-3</v>
      </c>
      <c r="P106">
        <v>17</v>
      </c>
      <c r="Q106" s="21">
        <v>41470.699502314812</v>
      </c>
      <c r="R106" s="21">
        <v>41470.699571759258</v>
      </c>
      <c r="S106">
        <v>3.55</v>
      </c>
    </row>
    <row r="107" spans="1:19">
      <c r="A107">
        <v>22</v>
      </c>
      <c r="B107" t="s">
        <v>200</v>
      </c>
      <c r="C107">
        <v>6859405.824</v>
      </c>
      <c r="D107">
        <v>2516093.8050000002</v>
      </c>
      <c r="E107">
        <v>172.762</v>
      </c>
      <c r="F107">
        <v>61.841149999999999</v>
      </c>
      <c r="G107">
        <v>24.302160000000001</v>
      </c>
      <c r="H107">
        <v>191.44499999999999</v>
      </c>
      <c r="I107">
        <v>2750484.38</v>
      </c>
      <c r="J107">
        <v>1242016.051</v>
      </c>
      <c r="K107">
        <v>5600351.3109999998</v>
      </c>
      <c r="L107">
        <v>1.198</v>
      </c>
      <c r="M107">
        <v>0.66200000000000003</v>
      </c>
      <c r="N107">
        <v>0.999</v>
      </c>
      <c r="O107">
        <v>4.0000000000000001E-3</v>
      </c>
      <c r="P107">
        <v>16</v>
      </c>
      <c r="Q107" s="21">
        <v>41470.654120370367</v>
      </c>
      <c r="R107" s="21">
        <v>41470.654178240744</v>
      </c>
      <c r="S107">
        <v>3.55</v>
      </c>
    </row>
    <row r="108" spans="1:19">
      <c r="A108">
        <v>23</v>
      </c>
      <c r="B108" t="s">
        <v>200</v>
      </c>
      <c r="C108">
        <v>6859400.2800000003</v>
      </c>
      <c r="D108">
        <v>2516093.2740000002</v>
      </c>
      <c r="E108">
        <v>172.75899999999999</v>
      </c>
      <c r="F108">
        <v>61.841099999999997</v>
      </c>
      <c r="G108">
        <v>24.302150000000001</v>
      </c>
      <c r="H108">
        <v>191.44200000000001</v>
      </c>
      <c r="I108">
        <v>2750489.0610000002</v>
      </c>
      <c r="J108">
        <v>1242017.5530000001</v>
      </c>
      <c r="K108">
        <v>5600348.693</v>
      </c>
      <c r="L108">
        <v>1.1970000000000001</v>
      </c>
      <c r="M108">
        <v>0.66200000000000003</v>
      </c>
      <c r="N108">
        <v>0.998</v>
      </c>
      <c r="O108">
        <v>4.0000000000000001E-3</v>
      </c>
      <c r="P108">
        <v>16</v>
      </c>
      <c r="Q108" s="21">
        <v>41470.654490740744</v>
      </c>
      <c r="R108" s="21">
        <v>41470.654560185183</v>
      </c>
      <c r="S108">
        <v>3.55</v>
      </c>
    </row>
    <row r="109" spans="1:19">
      <c r="A109">
        <v>24</v>
      </c>
      <c r="B109" t="s">
        <v>200</v>
      </c>
      <c r="C109">
        <v>6859396.8109999998</v>
      </c>
      <c r="D109">
        <v>2516087.9550000001</v>
      </c>
      <c r="E109">
        <v>171.958</v>
      </c>
      <c r="F109">
        <v>61.841070000000002</v>
      </c>
      <c r="G109">
        <v>24.302050000000001</v>
      </c>
      <c r="H109">
        <v>190.642</v>
      </c>
      <c r="I109">
        <v>2750493.68</v>
      </c>
      <c r="J109">
        <v>1242013.7860000001</v>
      </c>
      <c r="K109">
        <v>5600346.3619999997</v>
      </c>
      <c r="L109">
        <v>1.3280000000000001</v>
      </c>
      <c r="M109">
        <v>0.70299999999999996</v>
      </c>
      <c r="N109">
        <v>1.1259999999999999</v>
      </c>
      <c r="O109">
        <v>4.0000000000000001E-3</v>
      </c>
      <c r="P109">
        <v>15</v>
      </c>
      <c r="Q109" s="21">
        <v>41470.654930555553</v>
      </c>
      <c r="R109" s="21">
        <v>41470.654999999999</v>
      </c>
      <c r="S109">
        <v>3.55</v>
      </c>
    </row>
    <row r="110" spans="1:19">
      <c r="A110">
        <v>25</v>
      </c>
      <c r="B110" t="s">
        <v>200</v>
      </c>
      <c r="C110">
        <v>6859395.1500000004</v>
      </c>
      <c r="D110">
        <v>2516081.0860000001</v>
      </c>
      <c r="E110">
        <v>169.655</v>
      </c>
      <c r="F110">
        <v>61.841050000000003</v>
      </c>
      <c r="G110">
        <v>24.301919999999999</v>
      </c>
      <c r="H110">
        <v>188.33799999999999</v>
      </c>
      <c r="I110">
        <v>2750496.8280000002</v>
      </c>
      <c r="J110">
        <v>1242007.6610000001</v>
      </c>
      <c r="K110">
        <v>5600343.5619999999</v>
      </c>
      <c r="L110">
        <v>1.329</v>
      </c>
      <c r="M110">
        <v>0.70299999999999996</v>
      </c>
      <c r="N110">
        <v>1.1279999999999999</v>
      </c>
      <c r="O110">
        <v>3.0000000000000001E-3</v>
      </c>
      <c r="P110">
        <v>15</v>
      </c>
      <c r="Q110" s="21">
        <v>41470.655532407407</v>
      </c>
      <c r="R110" s="21">
        <v>41470.655601851853</v>
      </c>
      <c r="S110">
        <v>3.55</v>
      </c>
    </row>
    <row r="111" spans="1:19">
      <c r="A111">
        <v>26</v>
      </c>
      <c r="B111" t="s">
        <v>200</v>
      </c>
      <c r="C111">
        <v>6859401.6610000003</v>
      </c>
      <c r="D111">
        <v>2516058.0690000001</v>
      </c>
      <c r="E111">
        <v>164.905</v>
      </c>
      <c r="F111">
        <v>61.84111</v>
      </c>
      <c r="G111">
        <v>24.301480000000002</v>
      </c>
      <c r="H111">
        <v>183.589</v>
      </c>
      <c r="I111">
        <v>2750498.9279999998</v>
      </c>
      <c r="J111">
        <v>1241983.388</v>
      </c>
      <c r="K111">
        <v>5600342.4970000004</v>
      </c>
      <c r="L111">
        <v>1.33</v>
      </c>
      <c r="M111">
        <v>0.70299999999999996</v>
      </c>
      <c r="N111">
        <v>1.129</v>
      </c>
      <c r="O111">
        <v>4.0000000000000001E-3</v>
      </c>
      <c r="P111">
        <v>15</v>
      </c>
      <c r="Q111" s="21">
        <v>41470.656724537039</v>
      </c>
      <c r="R111" s="21">
        <v>41470.656793981485</v>
      </c>
      <c r="S111">
        <v>3.55</v>
      </c>
    </row>
    <row r="112" spans="1:19">
      <c r="A112">
        <v>27</v>
      </c>
      <c r="B112" t="s">
        <v>200</v>
      </c>
      <c r="C112">
        <v>6859413.7130000005</v>
      </c>
      <c r="D112">
        <v>2516061.1039999998</v>
      </c>
      <c r="E112">
        <v>166.27699999999999</v>
      </c>
      <c r="F112">
        <v>61.84122</v>
      </c>
      <c r="G112">
        <v>24.301539999999999</v>
      </c>
      <c r="H112">
        <v>184.96</v>
      </c>
      <c r="I112">
        <v>2750488.5729999999</v>
      </c>
      <c r="J112">
        <v>1241982.1029999999</v>
      </c>
      <c r="K112">
        <v>5600349.3880000003</v>
      </c>
      <c r="L112">
        <v>1.33</v>
      </c>
      <c r="M112">
        <v>0.70299999999999996</v>
      </c>
      <c r="N112">
        <v>1.129</v>
      </c>
      <c r="O112">
        <v>4.0000000000000001E-3</v>
      </c>
      <c r="P112">
        <v>15</v>
      </c>
      <c r="Q112" s="21">
        <v>41470.657557870371</v>
      </c>
      <c r="R112" s="21">
        <v>41470.65761574074</v>
      </c>
      <c r="S112">
        <v>3.55</v>
      </c>
    </row>
    <row r="113" spans="1:19">
      <c r="A113">
        <v>28</v>
      </c>
      <c r="B113" t="s">
        <v>200</v>
      </c>
      <c r="C113">
        <v>6859425.165</v>
      </c>
      <c r="D113">
        <v>2516057.91</v>
      </c>
      <c r="E113">
        <v>167.52699999999999</v>
      </c>
      <c r="F113">
        <v>61.841320000000003</v>
      </c>
      <c r="G113">
        <v>24.301480000000002</v>
      </c>
      <c r="H113">
        <v>186.21100000000001</v>
      </c>
      <c r="I113">
        <v>2750481.1889999998</v>
      </c>
      <c r="J113">
        <v>1241975.3230000001</v>
      </c>
      <c r="K113">
        <v>5600355.9019999998</v>
      </c>
      <c r="L113">
        <v>1.33</v>
      </c>
      <c r="M113">
        <v>0.70299999999999996</v>
      </c>
      <c r="N113">
        <v>1.129</v>
      </c>
      <c r="O113">
        <v>4.0000000000000001E-3</v>
      </c>
      <c r="P113">
        <v>15</v>
      </c>
      <c r="Q113" s="21">
        <v>41470.658194444448</v>
      </c>
      <c r="R113" s="21">
        <v>41470.658263888887</v>
      </c>
      <c r="S113">
        <v>3.55</v>
      </c>
    </row>
    <row r="114" spans="1:19">
      <c r="A114">
        <v>29</v>
      </c>
      <c r="B114" t="s">
        <v>200</v>
      </c>
      <c r="C114">
        <v>6859416.2829999998</v>
      </c>
      <c r="D114">
        <v>2516094.19</v>
      </c>
      <c r="E114">
        <v>172.99</v>
      </c>
      <c r="F114">
        <v>61.841239999999999</v>
      </c>
      <c r="G114">
        <v>24.30217</v>
      </c>
      <c r="H114">
        <v>191.673</v>
      </c>
      <c r="I114">
        <v>2750475.8969999999</v>
      </c>
      <c r="J114">
        <v>1242012.696</v>
      </c>
      <c r="K114">
        <v>5600356.4469999997</v>
      </c>
      <c r="L114">
        <v>1.4139999999999999</v>
      </c>
      <c r="M114">
        <v>0.73399999999999999</v>
      </c>
      <c r="N114">
        <v>1.2090000000000001</v>
      </c>
      <c r="O114">
        <v>4.0000000000000001E-3</v>
      </c>
      <c r="P114">
        <v>14</v>
      </c>
      <c r="Q114" s="21">
        <v>41470.659907407404</v>
      </c>
      <c r="R114" s="21">
        <v>41470.65996527778</v>
      </c>
      <c r="S114">
        <v>3.55</v>
      </c>
    </row>
    <row r="115" spans="1:19">
      <c r="A115">
        <v>30</v>
      </c>
      <c r="B115" t="s">
        <v>200</v>
      </c>
      <c r="C115">
        <v>6859446.6320000002</v>
      </c>
      <c r="D115">
        <v>2516131.0869999998</v>
      </c>
      <c r="E115">
        <v>175.541</v>
      </c>
      <c r="F115">
        <v>61.84151</v>
      </c>
      <c r="G115">
        <v>24.302869999999999</v>
      </c>
      <c r="H115">
        <v>194.22399999999999</v>
      </c>
      <c r="I115">
        <v>2750437.5019999999</v>
      </c>
      <c r="J115">
        <v>1242035.997</v>
      </c>
      <c r="K115">
        <v>5600372.9369999999</v>
      </c>
      <c r="L115">
        <v>1.19</v>
      </c>
      <c r="M115">
        <v>0.66600000000000004</v>
      </c>
      <c r="N115">
        <v>0.98599999999999999</v>
      </c>
      <c r="O115">
        <v>4.0000000000000001E-3</v>
      </c>
      <c r="P115">
        <v>16</v>
      </c>
      <c r="Q115" s="21">
        <v>41470.665578703702</v>
      </c>
      <c r="R115" s="21">
        <v>41470.665636574071</v>
      </c>
      <c r="S115">
        <v>3.55</v>
      </c>
    </row>
    <row r="116" spans="1:19">
      <c r="A116">
        <v>31</v>
      </c>
      <c r="B116" t="s">
        <v>200</v>
      </c>
      <c r="C116">
        <v>6859435.8420000002</v>
      </c>
      <c r="D116">
        <v>2516093.4759999998</v>
      </c>
      <c r="E116">
        <v>173.56200000000001</v>
      </c>
      <c r="F116">
        <v>61.841419999999999</v>
      </c>
      <c r="G116">
        <v>24.302150000000001</v>
      </c>
      <c r="H116">
        <v>192.245</v>
      </c>
      <c r="I116">
        <v>2750460.6809999999</v>
      </c>
      <c r="J116">
        <v>1242005.1410000001</v>
      </c>
      <c r="K116">
        <v>5600366.1830000002</v>
      </c>
      <c r="L116">
        <v>1.1879999999999999</v>
      </c>
      <c r="M116">
        <v>0.66600000000000004</v>
      </c>
      <c r="N116">
        <v>0.98399999999999999</v>
      </c>
      <c r="O116">
        <v>5.0000000000000001E-3</v>
      </c>
      <c r="P116">
        <v>16</v>
      </c>
      <c r="Q116" s="21">
        <v>41470.666724537034</v>
      </c>
      <c r="R116" s="21">
        <v>41470.66678240741</v>
      </c>
      <c r="S116">
        <v>3.55</v>
      </c>
    </row>
    <row r="117" spans="1:19">
      <c r="A117">
        <v>32</v>
      </c>
      <c r="B117" t="s">
        <v>200</v>
      </c>
      <c r="C117">
        <v>6859451.1100000003</v>
      </c>
      <c r="D117">
        <v>2516070.2820000001</v>
      </c>
      <c r="E117">
        <v>170.19900000000001</v>
      </c>
      <c r="F117">
        <v>61.841560000000001</v>
      </c>
      <c r="G117">
        <v>24.30172</v>
      </c>
      <c r="H117">
        <v>188.88300000000001</v>
      </c>
      <c r="I117">
        <v>2750456.3960000002</v>
      </c>
      <c r="J117">
        <v>1241977.835</v>
      </c>
      <c r="K117">
        <v>5600370.4740000004</v>
      </c>
      <c r="L117">
        <v>1.1859999999999999</v>
      </c>
      <c r="M117">
        <v>0.66700000000000004</v>
      </c>
      <c r="N117">
        <v>0.98099999999999998</v>
      </c>
      <c r="O117">
        <v>5.0000000000000001E-3</v>
      </c>
      <c r="P117">
        <v>16</v>
      </c>
      <c r="Q117" s="21">
        <v>41470.667673611111</v>
      </c>
      <c r="R117" s="21">
        <v>41470.667731481481</v>
      </c>
      <c r="S117">
        <v>3.55</v>
      </c>
    </row>
    <row r="118" spans="1:19">
      <c r="A118">
        <v>33</v>
      </c>
      <c r="B118" t="s">
        <v>200</v>
      </c>
      <c r="C118">
        <v>6859454.6710000001</v>
      </c>
      <c r="D118">
        <v>2516133.7570000002</v>
      </c>
      <c r="E118">
        <v>175.89400000000001</v>
      </c>
      <c r="F118">
        <v>61.841589999999997</v>
      </c>
      <c r="G118">
        <v>24.30292</v>
      </c>
      <c r="H118">
        <v>194.578</v>
      </c>
      <c r="I118">
        <v>2750430.091</v>
      </c>
      <c r="J118">
        <v>1242035.621</v>
      </c>
      <c r="K118">
        <v>5600377.0360000003</v>
      </c>
      <c r="L118">
        <v>1.18</v>
      </c>
      <c r="M118">
        <v>0.66700000000000004</v>
      </c>
      <c r="N118">
        <v>0.97299999999999998</v>
      </c>
      <c r="O118">
        <v>5.0000000000000001E-3</v>
      </c>
      <c r="P118">
        <v>16</v>
      </c>
      <c r="Q118" s="21">
        <v>41470.669733796298</v>
      </c>
      <c r="R118" s="21">
        <v>41470.669803240744</v>
      </c>
      <c r="S118">
        <v>3.55</v>
      </c>
    </row>
    <row r="119" spans="1:19">
      <c r="A119">
        <v>34</v>
      </c>
      <c r="B119" t="s">
        <v>200</v>
      </c>
      <c r="C119">
        <v>6859456.5959999999</v>
      </c>
      <c r="D119">
        <v>2516140.6</v>
      </c>
      <c r="E119">
        <v>175.85900000000001</v>
      </c>
      <c r="F119">
        <v>61.8416</v>
      </c>
      <c r="G119">
        <v>24.303049999999999</v>
      </c>
      <c r="H119">
        <v>194.542</v>
      </c>
      <c r="I119">
        <v>2750425.7340000002</v>
      </c>
      <c r="J119">
        <v>1242041.172</v>
      </c>
      <c r="K119">
        <v>5600377.898</v>
      </c>
      <c r="L119">
        <v>1.1779999999999999</v>
      </c>
      <c r="M119">
        <v>0.66700000000000004</v>
      </c>
      <c r="N119">
        <v>0.97099999999999997</v>
      </c>
      <c r="O119">
        <v>5.0000000000000001E-3</v>
      </c>
      <c r="P119">
        <v>16</v>
      </c>
      <c r="Q119" s="21">
        <v>41470.67015046296</v>
      </c>
      <c r="R119" s="21">
        <v>41470.670208333337</v>
      </c>
      <c r="S119">
        <v>3.55</v>
      </c>
    </row>
    <row r="120" spans="1:19">
      <c r="A120">
        <v>35</v>
      </c>
      <c r="B120" t="s">
        <v>200</v>
      </c>
      <c r="C120">
        <v>6859460.0860000001</v>
      </c>
      <c r="D120">
        <v>2516180.86</v>
      </c>
      <c r="E120">
        <v>175.114</v>
      </c>
      <c r="F120">
        <v>61.841630000000002</v>
      </c>
      <c r="G120">
        <v>24.303820000000002</v>
      </c>
      <c r="H120">
        <v>193.797</v>
      </c>
      <c r="I120">
        <v>2750406.1830000002</v>
      </c>
      <c r="J120">
        <v>1242076.537</v>
      </c>
      <c r="K120">
        <v>5600378.7999999998</v>
      </c>
      <c r="L120">
        <v>1.4330000000000001</v>
      </c>
      <c r="M120">
        <v>0.79500000000000004</v>
      </c>
      <c r="N120">
        <v>1.1919999999999999</v>
      </c>
      <c r="O120">
        <v>4.0000000000000001E-3</v>
      </c>
      <c r="P120">
        <v>14</v>
      </c>
      <c r="Q120" s="21">
        <v>41470.671585648146</v>
      </c>
      <c r="R120" s="21">
        <v>41470.671655092592</v>
      </c>
      <c r="S120">
        <v>3.55</v>
      </c>
    </row>
    <row r="121" spans="1:19">
      <c r="A121">
        <v>36</v>
      </c>
      <c r="B121" t="s">
        <v>200</v>
      </c>
      <c r="C121">
        <v>6859401.5779999997</v>
      </c>
      <c r="D121">
        <v>2516113.4040000001</v>
      </c>
      <c r="E121">
        <v>173.428</v>
      </c>
      <c r="F121">
        <v>61.84111</v>
      </c>
      <c r="G121">
        <v>24.302530000000001</v>
      </c>
      <c r="H121">
        <v>192.11099999999999</v>
      </c>
      <c r="I121">
        <v>2750480.0929999999</v>
      </c>
      <c r="J121">
        <v>1242035.598</v>
      </c>
      <c r="K121">
        <v>5600349.8509999998</v>
      </c>
      <c r="L121">
        <v>1.3120000000000001</v>
      </c>
      <c r="M121">
        <v>0.72399999999999998</v>
      </c>
      <c r="N121">
        <v>1.095</v>
      </c>
      <c r="O121">
        <v>5.0000000000000001E-3</v>
      </c>
      <c r="P121">
        <v>15</v>
      </c>
      <c r="Q121" s="21">
        <v>41470.673888888887</v>
      </c>
      <c r="R121" s="21">
        <v>41470.673946759256</v>
      </c>
      <c r="S121">
        <v>3.55</v>
      </c>
    </row>
    <row r="122" spans="1:19">
      <c r="A122">
        <v>37</v>
      </c>
      <c r="B122" t="s">
        <v>200</v>
      </c>
      <c r="C122">
        <v>6859210.1699999999</v>
      </c>
      <c r="D122">
        <v>2516155.9010000001</v>
      </c>
      <c r="E122">
        <v>169.893</v>
      </c>
      <c r="F122">
        <v>61.839390000000002</v>
      </c>
      <c r="G122">
        <v>24.303319999999999</v>
      </c>
      <c r="H122">
        <v>188.578</v>
      </c>
      <c r="I122">
        <v>2750615.4079999998</v>
      </c>
      <c r="J122">
        <v>1242142.3559999999</v>
      </c>
      <c r="K122">
        <v>5600256.3099999996</v>
      </c>
      <c r="L122">
        <v>2.004</v>
      </c>
      <c r="M122">
        <v>0.96399999999999997</v>
      </c>
      <c r="N122">
        <v>1.7569999999999999</v>
      </c>
      <c r="O122">
        <v>3.0000000000000001E-3</v>
      </c>
      <c r="P122">
        <v>12</v>
      </c>
      <c r="Q122" s="21">
        <v>41470.680150462962</v>
      </c>
      <c r="R122" s="21">
        <v>41470.680208333331</v>
      </c>
      <c r="S122">
        <v>3.55</v>
      </c>
    </row>
    <row r="123" spans="1:19">
      <c r="A123">
        <v>38</v>
      </c>
      <c r="B123" t="s">
        <v>200</v>
      </c>
      <c r="C123">
        <v>6859167.6399999997</v>
      </c>
      <c r="D123">
        <v>2516138.1940000001</v>
      </c>
      <c r="E123">
        <v>166.09200000000001</v>
      </c>
      <c r="F123">
        <v>61.839010000000002</v>
      </c>
      <c r="G123">
        <v>24.302980000000002</v>
      </c>
      <c r="H123">
        <v>184.77699999999999</v>
      </c>
      <c r="I123">
        <v>2750655.2489999998</v>
      </c>
      <c r="J123">
        <v>1242140.7009999999</v>
      </c>
      <c r="K123">
        <v>5600232.926</v>
      </c>
      <c r="L123">
        <v>2.0139999999999998</v>
      </c>
      <c r="M123">
        <v>0.96599999999999997</v>
      </c>
      <c r="N123">
        <v>1.7669999999999999</v>
      </c>
      <c r="O123">
        <v>4.0000000000000001E-3</v>
      </c>
      <c r="P123">
        <v>12</v>
      </c>
      <c r="Q123" s="21">
        <v>41470.681203703702</v>
      </c>
      <c r="R123" s="21">
        <v>41470.681261574071</v>
      </c>
      <c r="S123">
        <v>3.55</v>
      </c>
    </row>
    <row r="124" spans="1:19">
      <c r="A124">
        <v>39</v>
      </c>
      <c r="B124" t="s">
        <v>200</v>
      </c>
      <c r="C124">
        <v>6859148.733</v>
      </c>
      <c r="D124">
        <v>2516133.7220000001</v>
      </c>
      <c r="E124">
        <v>164.35599999999999</v>
      </c>
      <c r="F124">
        <v>61.838839999999998</v>
      </c>
      <c r="G124">
        <v>24.302890000000001</v>
      </c>
      <c r="H124">
        <v>183.041</v>
      </c>
      <c r="I124">
        <v>2750671.554</v>
      </c>
      <c r="J124">
        <v>1242143.061</v>
      </c>
      <c r="K124">
        <v>5600222.4819999998</v>
      </c>
      <c r="L124">
        <v>2.02</v>
      </c>
      <c r="M124">
        <v>0.96699999999999997</v>
      </c>
      <c r="N124">
        <v>1.7729999999999999</v>
      </c>
      <c r="O124">
        <v>4.0000000000000001E-3</v>
      </c>
      <c r="P124">
        <v>12</v>
      </c>
      <c r="Q124" s="21">
        <v>41470.681817129633</v>
      </c>
      <c r="R124" s="21">
        <v>41470.681875000002</v>
      </c>
      <c r="S124">
        <v>3.55</v>
      </c>
    </row>
    <row r="125" spans="1:19">
      <c r="A125">
        <v>40</v>
      </c>
      <c r="B125" t="s">
        <v>200</v>
      </c>
      <c r="C125">
        <v>6859124.1710000001</v>
      </c>
      <c r="D125">
        <v>2516129.0529999998</v>
      </c>
      <c r="E125">
        <v>161.887</v>
      </c>
      <c r="F125">
        <v>61.838619999999999</v>
      </c>
      <c r="G125">
        <v>24.302800000000001</v>
      </c>
      <c r="H125">
        <v>180.57300000000001</v>
      </c>
      <c r="I125">
        <v>2750692.18</v>
      </c>
      <c r="J125">
        <v>1242147.1270000001</v>
      </c>
      <c r="K125">
        <v>5600208.7230000002</v>
      </c>
      <c r="L125">
        <v>1.7769999999999999</v>
      </c>
      <c r="M125">
        <v>0.93200000000000005</v>
      </c>
      <c r="N125">
        <v>1.5129999999999999</v>
      </c>
      <c r="O125">
        <v>4.0000000000000001E-3</v>
      </c>
      <c r="P125">
        <v>14</v>
      </c>
      <c r="Q125" s="21">
        <v>41470.682685185187</v>
      </c>
      <c r="R125" s="21">
        <v>41470.682743055557</v>
      </c>
      <c r="S125">
        <v>3.55</v>
      </c>
    </row>
    <row r="126" spans="1:19">
      <c r="A126">
        <v>41</v>
      </c>
      <c r="B126" t="s">
        <v>200</v>
      </c>
      <c r="C126">
        <v>6859100.727</v>
      </c>
      <c r="D126">
        <v>2516141.75</v>
      </c>
      <c r="E126">
        <v>161.01900000000001</v>
      </c>
      <c r="F126">
        <v>61.838410000000003</v>
      </c>
      <c r="G126">
        <v>24.303039999999999</v>
      </c>
      <c r="H126">
        <v>179.70500000000001</v>
      </c>
      <c r="I126">
        <v>2750705.51</v>
      </c>
      <c r="J126">
        <v>1242166.9580000001</v>
      </c>
      <c r="K126">
        <v>5600196.8660000004</v>
      </c>
      <c r="L126">
        <v>2.0329999999999999</v>
      </c>
      <c r="M126">
        <v>0.97199999999999998</v>
      </c>
      <c r="N126">
        <v>1.7849999999999999</v>
      </c>
      <c r="O126">
        <v>4.0000000000000001E-3</v>
      </c>
      <c r="P126">
        <v>12</v>
      </c>
      <c r="Q126" s="21">
        <v>41470.683703703704</v>
      </c>
      <c r="R126" s="21">
        <v>41470.68377314815</v>
      </c>
      <c r="S126">
        <v>3.55</v>
      </c>
    </row>
    <row r="127" spans="1:19">
      <c r="A127">
        <v>42</v>
      </c>
      <c r="B127" t="s">
        <v>200</v>
      </c>
      <c r="C127">
        <v>6859117.9670000002</v>
      </c>
      <c r="D127">
        <v>2516149.2030000002</v>
      </c>
      <c r="E127">
        <v>161.65899999999999</v>
      </c>
      <c r="F127">
        <v>61.838560000000001</v>
      </c>
      <c r="G127">
        <v>24.303180000000001</v>
      </c>
      <c r="H127">
        <v>180.34399999999999</v>
      </c>
      <c r="I127">
        <v>2750688.86</v>
      </c>
      <c r="J127">
        <v>1242167.7050000001</v>
      </c>
      <c r="K127">
        <v>5600205.5499999998</v>
      </c>
      <c r="L127">
        <v>1.8149999999999999</v>
      </c>
      <c r="M127">
        <v>0.93899999999999995</v>
      </c>
      <c r="N127">
        <v>1.5529999999999999</v>
      </c>
      <c r="O127">
        <v>4.0000000000000001E-3</v>
      </c>
      <c r="P127">
        <v>14</v>
      </c>
      <c r="Q127" s="21">
        <v>41470.684351851851</v>
      </c>
      <c r="R127" s="21">
        <v>41470.68440972222</v>
      </c>
      <c r="S127">
        <v>3.55</v>
      </c>
    </row>
    <row r="128" spans="1:19">
      <c r="A128">
        <v>44</v>
      </c>
      <c r="B128" t="s">
        <v>200</v>
      </c>
      <c r="C128">
        <v>6859150.898</v>
      </c>
      <c r="D128">
        <v>2516213.358</v>
      </c>
      <c r="E128">
        <v>166.22</v>
      </c>
      <c r="F128">
        <v>61.838859999999997</v>
      </c>
      <c r="G128">
        <v>24.304410000000001</v>
      </c>
      <c r="H128">
        <v>184.905</v>
      </c>
      <c r="I128">
        <v>2750638.1349999998</v>
      </c>
      <c r="J128">
        <v>1242215.361</v>
      </c>
      <c r="K128">
        <v>5600224.9709999999</v>
      </c>
      <c r="L128">
        <v>1.4930000000000001</v>
      </c>
      <c r="M128">
        <v>0.83599999999999997</v>
      </c>
      <c r="N128">
        <v>1.2370000000000001</v>
      </c>
      <c r="O128">
        <v>1.0999999999999999E-2</v>
      </c>
      <c r="P128">
        <v>12</v>
      </c>
      <c r="Q128" s="21">
        <v>41470.628101851849</v>
      </c>
      <c r="R128" s="21">
        <v>41470.628159722219</v>
      </c>
      <c r="S128">
        <v>3.55</v>
      </c>
    </row>
    <row r="129" spans="1:19">
      <c r="A129">
        <v>45</v>
      </c>
      <c r="B129" t="s">
        <v>200</v>
      </c>
      <c r="C129">
        <v>6859016</v>
      </c>
      <c r="D129">
        <v>2516136.0699999998</v>
      </c>
      <c r="E129">
        <v>167.02600000000001</v>
      </c>
      <c r="F129">
        <v>61.837649999999996</v>
      </c>
      <c r="G129">
        <v>24.30293</v>
      </c>
      <c r="H129">
        <v>185.71199999999999</v>
      </c>
      <c r="I129">
        <v>2750778.6510000001</v>
      </c>
      <c r="J129">
        <v>1242193.3230000001</v>
      </c>
      <c r="K129">
        <v>5600162.1859999998</v>
      </c>
      <c r="L129">
        <v>1.7030000000000001</v>
      </c>
      <c r="M129">
        <v>0.874</v>
      </c>
      <c r="N129">
        <v>1.462</v>
      </c>
      <c r="O129">
        <v>4.0000000000000001E-3</v>
      </c>
      <c r="P129">
        <v>15</v>
      </c>
      <c r="Q129" s="21">
        <v>41470.688969907409</v>
      </c>
      <c r="R129" s="21">
        <v>41470.689027777778</v>
      </c>
      <c r="S129">
        <v>3.55</v>
      </c>
    </row>
    <row r="130" spans="1:19">
      <c r="A130">
        <v>46</v>
      </c>
      <c r="B130" t="s">
        <v>200</v>
      </c>
      <c r="C130">
        <v>6859010.6270000003</v>
      </c>
      <c r="D130">
        <v>2516148.4309999999</v>
      </c>
      <c r="E130">
        <v>168.685</v>
      </c>
      <c r="F130">
        <v>61.837600000000002</v>
      </c>
      <c r="G130">
        <v>24.303159999999998</v>
      </c>
      <c r="H130">
        <v>187.37100000000001</v>
      </c>
      <c r="I130">
        <v>2750778.6510000001</v>
      </c>
      <c r="J130">
        <v>1242206.8570000001</v>
      </c>
      <c r="K130">
        <v>5600161.085</v>
      </c>
      <c r="L130">
        <v>1.9139999999999999</v>
      </c>
      <c r="M130">
        <v>1</v>
      </c>
      <c r="N130">
        <v>1.633</v>
      </c>
      <c r="O130">
        <v>4.0000000000000001E-3</v>
      </c>
      <c r="P130">
        <v>11</v>
      </c>
      <c r="Q130" s="21">
        <v>41470.689629629633</v>
      </c>
      <c r="R130" s="21">
        <v>41470.689687500002</v>
      </c>
      <c r="S130">
        <v>3.55</v>
      </c>
    </row>
    <row r="131" spans="1:19">
      <c r="A131">
        <v>47</v>
      </c>
      <c r="B131" t="s">
        <v>200</v>
      </c>
      <c r="C131">
        <v>6858988.2029999997</v>
      </c>
      <c r="D131">
        <v>2516172.486</v>
      </c>
      <c r="E131">
        <v>171.22200000000001</v>
      </c>
      <c r="F131">
        <v>61.837400000000002</v>
      </c>
      <c r="G131">
        <v>24.303619999999999</v>
      </c>
      <c r="H131">
        <v>189.90799999999999</v>
      </c>
      <c r="I131">
        <v>2750787.9920000001</v>
      </c>
      <c r="J131">
        <v>1242237.3559999999</v>
      </c>
      <c r="K131">
        <v>5600152.6849999996</v>
      </c>
      <c r="L131">
        <v>1.7290000000000001</v>
      </c>
      <c r="M131">
        <v>0.877</v>
      </c>
      <c r="N131">
        <v>1.49</v>
      </c>
      <c r="O131">
        <v>4.0000000000000001E-3</v>
      </c>
      <c r="P131">
        <v>15</v>
      </c>
      <c r="Q131" s="21">
        <v>41470.690706018519</v>
      </c>
      <c r="R131" s="21">
        <v>41470.690775462965</v>
      </c>
      <c r="S131">
        <v>3.55</v>
      </c>
    </row>
    <row r="132" spans="1:19">
      <c r="A132">
        <v>48</v>
      </c>
      <c r="B132" t="s">
        <v>200</v>
      </c>
      <c r="C132">
        <v>6858990.9060000004</v>
      </c>
      <c r="D132">
        <v>2516182.7689999999</v>
      </c>
      <c r="E132">
        <v>169.422</v>
      </c>
      <c r="F132">
        <v>61.837420000000002</v>
      </c>
      <c r="G132">
        <v>24.303809999999999</v>
      </c>
      <c r="H132">
        <v>188.108</v>
      </c>
      <c r="I132">
        <v>2750780.8480000002</v>
      </c>
      <c r="J132">
        <v>1242245.426</v>
      </c>
      <c r="K132">
        <v>5600152.3509999998</v>
      </c>
      <c r="L132">
        <v>1.7370000000000001</v>
      </c>
      <c r="M132">
        <v>0.878</v>
      </c>
      <c r="N132">
        <v>1.498</v>
      </c>
      <c r="O132">
        <v>4.0000000000000001E-3</v>
      </c>
      <c r="P132">
        <v>15</v>
      </c>
      <c r="Q132" s="21">
        <v>41470.691307870373</v>
      </c>
      <c r="R132" s="21">
        <v>41470.691365740742</v>
      </c>
      <c r="S132">
        <v>3.55</v>
      </c>
    </row>
    <row r="133" spans="1:19">
      <c r="A133">
        <v>49</v>
      </c>
      <c r="B133" t="s">
        <v>200</v>
      </c>
      <c r="C133">
        <v>6858981.2369999997</v>
      </c>
      <c r="D133">
        <v>2516187.36</v>
      </c>
      <c r="E133">
        <v>170.16399999999999</v>
      </c>
      <c r="F133">
        <v>61.837339999999998</v>
      </c>
      <c r="G133">
        <v>24.303899999999999</v>
      </c>
      <c r="H133">
        <v>188.85</v>
      </c>
      <c r="I133">
        <v>2750787.0819999999</v>
      </c>
      <c r="J133">
        <v>1242253.2290000001</v>
      </c>
      <c r="K133">
        <v>5600148.432</v>
      </c>
      <c r="L133">
        <v>1.742</v>
      </c>
      <c r="M133">
        <v>0.879</v>
      </c>
      <c r="N133">
        <v>1.5049999999999999</v>
      </c>
      <c r="O133">
        <v>4.0000000000000001E-3</v>
      </c>
      <c r="P133">
        <v>15</v>
      </c>
      <c r="Q133" s="21">
        <v>41470.691793981481</v>
      </c>
      <c r="R133" s="21">
        <v>41470.691851851851</v>
      </c>
      <c r="S133">
        <v>3.55</v>
      </c>
    </row>
    <row r="134" spans="1:19">
      <c r="A134">
        <v>50</v>
      </c>
      <c r="B134" t="s">
        <v>200</v>
      </c>
      <c r="C134">
        <v>6859011.0659999996</v>
      </c>
      <c r="D134">
        <v>2516212.1009999998</v>
      </c>
      <c r="E134">
        <v>169.33099999999999</v>
      </c>
      <c r="F134">
        <v>61.837600000000002</v>
      </c>
      <c r="G134">
        <v>24.304369999999999</v>
      </c>
      <c r="H134">
        <v>188.017</v>
      </c>
      <c r="I134">
        <v>2750752.6090000002</v>
      </c>
      <c r="J134">
        <v>1242264.9609999999</v>
      </c>
      <c r="K134">
        <v>5600161.7220000001</v>
      </c>
      <c r="L134">
        <v>2.887</v>
      </c>
      <c r="M134">
        <v>1.373</v>
      </c>
      <c r="N134">
        <v>2.5390000000000001</v>
      </c>
      <c r="O134">
        <v>4.0000000000000001E-3</v>
      </c>
      <c r="P134">
        <v>10</v>
      </c>
      <c r="Q134" s="21">
        <v>41470.693356481483</v>
      </c>
      <c r="R134" s="21">
        <v>41470.693414351852</v>
      </c>
      <c r="S134">
        <v>3.55</v>
      </c>
    </row>
    <row r="135" spans="1:19">
      <c r="A135">
        <v>51</v>
      </c>
      <c r="B135" t="s">
        <v>200</v>
      </c>
      <c r="C135">
        <v>6859012.9929999998</v>
      </c>
      <c r="D135">
        <v>2516200.7599999998</v>
      </c>
      <c r="E135">
        <v>166.78200000000001</v>
      </c>
      <c r="F135">
        <v>61.837620000000001</v>
      </c>
      <c r="G135">
        <v>24.30415</v>
      </c>
      <c r="H135">
        <v>185.46799999999999</v>
      </c>
      <c r="I135">
        <v>2750754.5860000001</v>
      </c>
      <c r="J135">
        <v>1242253.42</v>
      </c>
      <c r="K135">
        <v>5600160.409</v>
      </c>
      <c r="L135">
        <v>2.0710000000000002</v>
      </c>
      <c r="M135">
        <v>1.0209999999999999</v>
      </c>
      <c r="N135">
        <v>1.8009999999999999</v>
      </c>
      <c r="O135">
        <v>4.0000000000000001E-3</v>
      </c>
      <c r="P135">
        <v>13</v>
      </c>
      <c r="Q135" s="21">
        <v>41470.693888888891</v>
      </c>
      <c r="R135" s="21">
        <v>41470.69394675926</v>
      </c>
      <c r="S135">
        <v>3.55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sla</vt:lpstr>
      <vt:lpstr>shoot_leaf_area</vt:lpstr>
      <vt:lpstr>sampling_simulations</vt:lpstr>
      <vt:lpstr>LAI_field_instructions</vt:lpstr>
      <vt:lpstr>LAI_data</vt:lpstr>
      <vt:lpstr>shoot_heights</vt:lpstr>
      <vt:lpstr>GNSS_obs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</dc:creator>
  <cp:lastModifiedBy>admin</cp:lastModifiedBy>
  <cp:lastPrinted>2013-07-05T16:45:58Z</cp:lastPrinted>
  <dcterms:created xsi:type="dcterms:W3CDTF">2013-06-24T10:51:47Z</dcterms:created>
  <dcterms:modified xsi:type="dcterms:W3CDTF">2013-07-22T12:21:51Z</dcterms:modified>
</cp:coreProperties>
</file>